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1431A6FD-B897-4E65-B399-D0670A291C6A}" xr6:coauthVersionLast="36" xr6:coauthVersionMax="36" xr10:uidLastSave="{00000000-0000-0000-0000-000000000000}"/>
  <bookViews>
    <workbookView xWindow="0" yWindow="0" windowWidth="28800" windowHeight="12285" tabRatio="856"/>
  </bookViews>
  <sheets>
    <sheet name="18-18" sheetId="35" r:id="rId1"/>
  </sheets>
  <definedNames>
    <definedName name="_xlnm.Print_Titles" localSheetId="0">'18-18'!$1:$7</definedName>
  </definedNames>
  <calcPr calcId="191029" fullCalcOnLoad="1" iterate="1"/>
</workbook>
</file>

<file path=xl/calcChain.xml><?xml version="1.0" encoding="utf-8"?>
<calcChain xmlns="http://schemas.openxmlformats.org/spreadsheetml/2006/main">
  <c r="I94" i="35" l="1"/>
  <c r="I91" i="35"/>
  <c r="I95" i="35" s="1"/>
  <c r="D95" i="35"/>
  <c r="F92" i="35"/>
  <c r="F94" i="35" s="1"/>
  <c r="H88" i="35"/>
  <c r="H91" i="35" s="1"/>
  <c r="H93" i="35"/>
  <c r="H92" i="35"/>
  <c r="H94" i="35" s="1"/>
  <c r="F10" i="35"/>
  <c r="I114" i="35"/>
  <c r="D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14" i="35" s="1"/>
  <c r="I99" i="35"/>
  <c r="H99" i="35"/>
  <c r="F99" i="35"/>
  <c r="D99" i="35"/>
  <c r="I97" i="35"/>
  <c r="H97" i="35"/>
  <c r="F97" i="35"/>
  <c r="D97" i="35"/>
  <c r="E95" i="35"/>
  <c r="F88" i="35"/>
  <c r="F91" i="35" s="1"/>
  <c r="E87" i="35"/>
  <c r="D87" i="35"/>
  <c r="I84" i="35"/>
  <c r="I87" i="35"/>
  <c r="H84" i="35"/>
  <c r="H87" i="35"/>
  <c r="F84" i="35"/>
  <c r="F87" i="35"/>
  <c r="E80" i="35"/>
  <c r="E100" i="35" s="1"/>
  <c r="E115" i="35" s="1"/>
  <c r="D80" i="35"/>
  <c r="I78" i="35"/>
  <c r="I80" i="35" s="1"/>
  <c r="H77" i="35"/>
  <c r="H76" i="35"/>
  <c r="H75" i="35"/>
  <c r="H74" i="35"/>
  <c r="H73" i="35"/>
  <c r="F73" i="35"/>
  <c r="F78" i="35" s="1"/>
  <c r="F80" i="35" s="1"/>
  <c r="H72" i="35"/>
  <c r="F72" i="35"/>
  <c r="I71" i="35"/>
  <c r="F71" i="35"/>
  <c r="H70" i="35"/>
  <c r="H71" i="35"/>
  <c r="E63" i="35"/>
  <c r="D63" i="35"/>
  <c r="H62" i="35"/>
  <c r="H61" i="35"/>
  <c r="H60" i="35"/>
  <c r="H59" i="35"/>
  <c r="H58" i="35"/>
  <c r="I57" i="35"/>
  <c r="H57" i="35"/>
  <c r="F57" i="35"/>
  <c r="I54" i="35"/>
  <c r="I63" i="35" s="1"/>
  <c r="H54" i="35"/>
  <c r="H63" i="35" s="1"/>
  <c r="F54" i="35"/>
  <c r="E50" i="35"/>
  <c r="D50" i="35"/>
  <c r="D100" i="35" s="1"/>
  <c r="D115" i="35" s="1"/>
  <c r="H49" i="35"/>
  <c r="H48" i="35"/>
  <c r="H47" i="35"/>
  <c r="H46" i="35"/>
  <c r="H45" i="35"/>
  <c r="H44" i="35"/>
  <c r="H43" i="35"/>
  <c r="H42" i="35"/>
  <c r="I41" i="35"/>
  <c r="H41" i="35" s="1"/>
  <c r="F41" i="35"/>
  <c r="H40" i="35"/>
  <c r="H39" i="35"/>
  <c r="H38" i="35"/>
  <c r="H3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26" i="35"/>
  <c r="F26" i="35"/>
  <c r="H25" i="35"/>
  <c r="F25" i="35"/>
  <c r="H24" i="35"/>
  <c r="H23" i="35"/>
  <c r="F23" i="35"/>
  <c r="H22" i="35"/>
  <c r="F22" i="35"/>
  <c r="I21" i="35"/>
  <c r="I50" i="35"/>
  <c r="I100" i="35" s="1"/>
  <c r="I115" i="35" s="1"/>
  <c r="H20" i="35"/>
  <c r="F20" i="35"/>
  <c r="F21" i="35"/>
  <c r="H19" i="35"/>
  <c r="H21" i="35"/>
  <c r="H18" i="35"/>
  <c r="H17" i="35"/>
  <c r="F17" i="35"/>
  <c r="H16" i="35"/>
  <c r="F16" i="35"/>
  <c r="H15" i="35"/>
  <c r="F15" i="35"/>
  <c r="H14" i="35"/>
  <c r="F14" i="35"/>
  <c r="H13" i="35"/>
  <c r="H12" i="35"/>
  <c r="H11" i="35"/>
  <c r="F11" i="35"/>
  <c r="H10" i="35"/>
  <c r="H9" i="35"/>
  <c r="H8" i="35"/>
  <c r="F8" i="35"/>
  <c r="F50" i="35" s="1"/>
  <c r="F63" i="35"/>
  <c r="H78" i="35"/>
  <c r="H80" i="35" s="1"/>
  <c r="H95" i="35" l="1"/>
  <c r="H50" i="35"/>
  <c r="H100" i="35" s="1"/>
  <c r="H115" i="35" s="1"/>
  <c r="F95" i="35"/>
  <c r="F100" i="35" s="1"/>
  <c r="F115" i="35" s="1"/>
</calcChain>
</file>

<file path=xl/sharedStrings.xml><?xml version="1.0" encoding="utf-8"?>
<sst xmlns="http://schemas.openxmlformats.org/spreadsheetml/2006/main" count="378" uniqueCount="224">
  <si>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</si>
  <si>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</si>
  <si>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</si>
  <si>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</si>
  <si>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</si>
  <si>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</si>
  <si>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</si>
  <si>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</si>
  <si>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</si>
  <si>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</si>
  <si>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</si>
  <si>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</si>
  <si>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</si>
  <si>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</si>
  <si>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</si>
  <si>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</si>
  <si>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</si>
  <si>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</si>
  <si>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</si>
  <si>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</si>
  <si>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</si>
  <si>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</si>
  <si>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</si>
  <si>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</si>
  <si>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</si>
  <si>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</si>
  <si>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</si>
  <si>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</si>
  <si>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</si>
  <si>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</si>
  <si>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</si>
  <si>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</si>
  <si>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</si>
  <si>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</si>
  <si>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</si>
  <si>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</si>
  <si>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</si>
  <si>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</si>
  <si>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</si>
  <si>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</si>
  <si>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</si>
  <si>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</si>
  <si>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</si>
  <si>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</si>
  <si>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</si>
  <si>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</si>
  <si>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</si>
  <si>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</si>
  <si>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</si>
  <si>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</si>
  <si>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</si>
  <si>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</si>
  <si>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</si>
  <si>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</si>
  <si>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</si>
  <si>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</si>
  <si>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</si>
  <si>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</si>
  <si>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</si>
  <si>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</si>
  <si>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</si>
  <si>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</si>
  <si>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</si>
  <si>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</si>
  <si>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</si>
  <si>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</si>
  <si>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</si>
  <si>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</si>
  <si>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</si>
  <si>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</si>
  <si>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</si>
  <si>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</si>
  <si>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</si>
  <si>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</si>
  <si>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</si>
  <si>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</si>
  <si>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</si>
  <si>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</si>
  <si>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</si>
  <si>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</si>
  <si>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</si>
  <si>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</si>
  <si>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</si>
  <si>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</si>
  <si>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</si>
  <si>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</si>
  <si>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</si>
  <si>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</si>
  <si>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</si>
  <si>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</si>
  <si>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</si>
  <si>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</si>
  <si>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</si>
  <si>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</si>
  <si>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</si>
  <si>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</si>
  <si>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</si>
  <si>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</si>
  <si>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</si>
  <si>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</si>
  <si>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</si>
  <si>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</si>
  <si>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</si>
  <si>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</si>
  <si>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</si>
  <si>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</si>
  <si>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</si>
  <si>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</si>
  <si>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</si>
  <si>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</si>
  <si>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</si>
  <si>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</si>
  <si>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</si>
  <si>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</si>
  <si>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</si>
  <si>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</si>
  <si>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</si>
  <si>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</si>
  <si>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</si>
  <si>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</si>
  <si>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</si>
  <si>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</si>
  <si>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</si>
  <si>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</si>
  <si>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</si>
  <si>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</si>
  <si>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</si>
  <si>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</si>
  <si>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</si>
  <si>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</si>
  <si>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</si>
  <si>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</si>
  <si>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</si>
  <si>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</si>
  <si>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</si>
  <si>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</si>
  <si>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</si>
  <si>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</si>
  <si>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</si>
  <si>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</si>
  <si>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</si>
  <si>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</si>
  <si>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</si>
  <si>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</si>
  <si>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</si>
  <si>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</si>
  <si>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</si>
  <si>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</si>
  <si>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</si>
  <si>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</si>
  <si>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</si>
  <si>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</si>
  <si>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</si>
  <si>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</si>
  <si>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</si>
  <si>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</si>
  <si>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</si>
  <si>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</si>
  <si>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</si>
  <si>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</si>
  <si>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</si>
  <si>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</si>
  <si>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</si>
  <si>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H24. 8.10</t>
    <phoneticPr fontId="2"/>
  </si>
  <si>
    <t>H26.3.10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</si>
  <si>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</si>
  <si>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</si>
  <si>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</si>
  <si>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</si>
  <si>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</si>
  <si>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</si>
  <si>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</si>
  <si>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</si>
  <si>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</si>
  <si>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</si>
  <si>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</si>
  <si>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</si>
  <si>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</si>
  <si>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</si>
  <si>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</si>
  <si>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</si>
  <si>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</si>
  <si>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</si>
  <si>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</si>
  <si>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</si>
  <si>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</si>
  <si>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</si>
  <si>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</si>
  <si>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</si>
  <si>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H22.</t>
    </r>
    <r>
      <rPr>
        <sz val="11"/>
        <rFont val="ＭＳ Ｐゴシック"/>
        <family val="3"/>
        <charset val="128"/>
      </rPr>
      <t xml:space="preserve"> 8.21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</si>
  <si>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</si>
  <si>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</si>
  <si>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</si>
  <si>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</si>
  <si>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</si>
  <si>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</si>
  <si>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</si>
  <si>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</si>
  <si>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</si>
  <si>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</si>
  <si>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</si>
  <si>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</si>
  <si>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</si>
  <si>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</si>
  <si>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H25.10.12</t>
    <phoneticPr fontId="2"/>
  </si>
  <si>
    <t>18-18　公園の状況</t>
    <rPh sb="6" eb="8">
      <t>コウエン</t>
    </rPh>
    <rPh sb="9" eb="11">
      <t>ジョウキョウ</t>
    </rPh>
    <phoneticPr fontId="2"/>
  </si>
  <si>
    <t>都市計画決定なし</t>
    <phoneticPr fontId="2"/>
  </si>
  <si>
    <t>ha</t>
    <phoneticPr fontId="2"/>
  </si>
  <si>
    <t>H.12. 6.30</t>
    <phoneticPr fontId="2"/>
  </si>
  <si>
    <t>㎡</t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</si>
  <si>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</si>
  <si>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千曲川スポーツ交流広場 ※</t>
    <phoneticPr fontId="2"/>
  </si>
  <si>
    <t>※　千曲川スポーツ交流広場の公園区分が平成27年度より「地区」→「運動」に変更</t>
    <rPh sb="2" eb="5">
      <t>チクマガワ</t>
    </rPh>
    <rPh sb="9" eb="11">
      <t>コウリュウ</t>
    </rPh>
    <rPh sb="11" eb="13">
      <t>ヒロバ</t>
    </rPh>
    <rPh sb="14" eb="16">
      <t>コウエン</t>
    </rPh>
    <rPh sb="16" eb="18">
      <t>クブン</t>
    </rPh>
    <rPh sb="19" eb="21">
      <t>ヘイセイ</t>
    </rPh>
    <rPh sb="23" eb="25">
      <t>ネンド</t>
    </rPh>
    <rPh sb="28" eb="30">
      <t>チク</t>
    </rPh>
    <rPh sb="33" eb="35">
      <t>ウンドウ</t>
    </rPh>
    <rPh sb="37" eb="39">
      <t>ヘンコウ</t>
    </rPh>
    <phoneticPr fontId="2"/>
  </si>
  <si>
    <t>H.22. 8.21</t>
    <phoneticPr fontId="2"/>
  </si>
  <si>
    <t>H.13.12.21</t>
    <phoneticPr fontId="2"/>
  </si>
  <si>
    <t>S.51. 11. 1</t>
    <phoneticPr fontId="2"/>
  </si>
  <si>
    <r>
      <t xml:space="preserve">H. </t>
    </r>
    <r>
      <rPr>
        <sz val="11"/>
        <rFont val="ＭＳ Ｐゴシック"/>
        <family val="3"/>
        <charset val="128"/>
      </rPr>
      <t>4.12.16</t>
    </r>
    <phoneticPr fontId="2"/>
  </si>
  <si>
    <t>H.25. 4. 1</t>
    <phoneticPr fontId="2"/>
  </si>
  <si>
    <t>H.26. 4. 1</t>
    <phoneticPr fontId="2"/>
  </si>
  <si>
    <t>H.23.  7.11</t>
    <phoneticPr fontId="2"/>
  </si>
  <si>
    <r>
      <t>H</t>
    </r>
    <r>
      <rPr>
        <sz val="11"/>
        <rFont val="ＭＳ Ｐゴシック"/>
        <family val="3"/>
        <charset val="128"/>
      </rPr>
      <t>. 9.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10. 1</t>
    </r>
    <phoneticPr fontId="2"/>
  </si>
  <si>
    <r>
      <t>H14. 10.</t>
    </r>
    <r>
      <rPr>
        <sz val="11"/>
        <rFont val="ＭＳ Ｐゴシック"/>
        <family val="3"/>
        <charset val="128"/>
      </rPr>
      <t xml:space="preserve"> 1</t>
    </r>
    <phoneticPr fontId="2"/>
  </si>
  <si>
    <t>平成29年度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</si>
  <si>
    <t>平成29年4月1日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</si>
</sst>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84" formatCode="0.0_);[Red]\(0.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4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9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9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80" fontId="7" fillId="2" borderId="19" xfId="0" applyNumberFormat="1" applyFont="1" applyFill="1" applyBorder="1" applyAlignment="1" applyProtection="1">
      <alignment horizontal="center" vertical="center"/>
    </xf>
    <xf numFmtId="179" fontId="0" fillId="0" borderId="21" xfId="0" applyNumberFormat="1" applyFont="1" applyBorder="1" applyAlignment="1" applyProtection="1">
      <alignment vertical="center"/>
    </xf>
    <xf numFmtId="183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 shrinkToFit="1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horizontal="center" vertical="center"/>
    </xf>
    <xf numFmtId="49" fontId="0" fillId="5" borderId="13" xfId="0" applyNumberFormat="1" applyFont="1" applyFill="1" applyBorder="1" applyAlignment="1" applyProtection="1">
      <alignment horizontal="center" vertical="center"/>
    </xf>
    <xf numFmtId="183" fontId="0" fillId="0" borderId="47" xfId="1" applyNumberFormat="1" applyFont="1" applyFill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vertical="center"/>
    </xf>
    <xf numFmtId="38" fontId="0" fillId="0" borderId="13" xfId="1" applyFont="1" applyBorder="1" applyAlignment="1" applyProtection="1">
      <alignment vertical="center"/>
    </xf>
    <xf numFmtId="57" fontId="0" fillId="0" borderId="38" xfId="1" applyNumberFormat="1" applyFont="1" applyBorder="1" applyAlignment="1" applyProtection="1">
      <alignment horizontal="distributed" vertical="center" justifyLastLine="1"/>
    </xf>
    <xf numFmtId="57" fontId="0" fillId="0" borderId="54" xfId="0" applyNumberFormat="1" applyFont="1" applyBorder="1" applyAlignment="1" applyProtection="1">
      <alignment horizontal="center" vertical="center" shrinkToFit="1"/>
    </xf>
    <xf numFmtId="38" fontId="0" fillId="3" borderId="38" xfId="1" applyFont="1" applyFill="1" applyBorder="1" applyAlignment="1" applyProtection="1">
      <alignment vertical="center"/>
    </xf>
    <xf numFmtId="0" fontId="0" fillId="0" borderId="53" xfId="0" applyFont="1" applyBorder="1" applyAlignment="1" applyProtection="1">
      <alignment horizontal="center" vertical="center" justifyLastLine="1"/>
    </xf>
    <xf numFmtId="38" fontId="0" fillId="0" borderId="55" xfId="1" applyFont="1" applyBorder="1" applyAlignment="1" applyProtection="1">
      <alignment vertical="center"/>
    </xf>
    <xf numFmtId="57" fontId="0" fillId="0" borderId="56" xfId="0" applyNumberFormat="1" applyFont="1" applyBorder="1" applyAlignment="1" applyProtection="1">
      <alignment horizontal="center" vertical="center" shrinkToFit="1"/>
    </xf>
    <xf numFmtId="184" fontId="0" fillId="0" borderId="53" xfId="1" applyNumberFormat="1" applyFont="1" applyFill="1" applyBorder="1" applyAlignment="1" applyProtection="1">
      <alignment vertical="center"/>
    </xf>
    <xf numFmtId="176" fontId="0" fillId="0" borderId="53" xfId="1" applyNumberFormat="1" applyFont="1" applyFill="1" applyBorder="1" applyAlignment="1" applyProtection="1">
      <alignment vertical="center"/>
    </xf>
    <xf numFmtId="190" fontId="0" fillId="3" borderId="53" xfId="1" applyNumberFormat="1" applyFont="1" applyFill="1" applyBorder="1" applyAlignment="1" applyProtection="1">
      <alignment vertical="center"/>
    </xf>
    <xf numFmtId="57" fontId="0" fillId="0" borderId="55" xfId="1" applyNumberFormat="1" applyFont="1" applyBorder="1" applyAlignment="1" applyProtection="1">
      <alignment horizontal="distributed" vertical="distributed" justifyLastLine="1"/>
    </xf>
    <xf numFmtId="183" fontId="6" fillId="5" borderId="12" xfId="1" applyNumberFormat="1" applyFont="1" applyFill="1" applyBorder="1" applyAlignment="1" applyProtection="1">
      <alignment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0" fontId="7" fillId="2" borderId="3" xfId="1" applyNumberFormat="1" applyFont="1" applyFill="1" applyBorder="1" applyAlignment="1" applyProtection="1">
      <alignment vertical="center"/>
    </xf>
    <xf numFmtId="38" fontId="7" fillId="2" borderId="3" xfId="1" applyFont="1" applyFill="1" applyBorder="1" applyAlignment="1" applyProtection="1">
      <alignment vertical="center" shrinkToFit="1"/>
    </xf>
    <xf numFmtId="38" fontId="7" fillId="2" borderId="19" xfId="1" applyFont="1" applyFill="1" applyBorder="1" applyAlignment="1" applyProtection="1">
      <alignment vertical="center" shrinkToFit="1"/>
    </xf>
    <xf numFmtId="0" fontId="0" fillId="0" borderId="57" xfId="0" applyFont="1" applyBorder="1" applyAlignment="1" applyProtection="1">
      <alignment horizontal="center" vertical="center" textRotation="255"/>
    </xf>
    <xf numFmtId="0" fontId="0" fillId="0" borderId="59" xfId="0" applyFont="1" applyBorder="1" applyAlignment="1" applyProtection="1">
      <alignment horizontal="center" vertical="center" textRotation="255"/>
    </xf>
    <xf numFmtId="0" fontId="0" fillId="0" borderId="58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3" xfId="0" applyFont="1" applyBorder="1" applyAlignment="1" applyProtection="1">
      <alignment horizontal="center" vertical="center"/>
    </xf>
    <xf numFmtId="0" fontId="0" fillId="0" borderId="64" xfId="0" applyFont="1" applyBorder="1" applyProtection="1"/>
    <xf numFmtId="0" fontId="0" fillId="0" borderId="65" xfId="0" applyFont="1" applyBorder="1" applyAlignment="1" applyProtection="1">
      <alignment horizontal="center" vertical="center"/>
    </xf>
    <xf numFmtId="0" fontId="0" fillId="0" borderId="66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4" fontId="0" fillId="0" borderId="68" xfId="0" applyNumberFormat="1" applyFont="1" applyBorder="1" applyAlignment="1" applyProtection="1">
      <alignment horizontal="center" vertical="center"/>
    </xf>
    <xf numFmtId="4" fontId="0" fillId="0" borderId="69" xfId="0" applyNumberFormat="1" applyFont="1" applyBorder="1" applyAlignment="1" applyProtection="1">
      <alignment horizontal="center" vertical="center"/>
    </xf>
    <xf numFmtId="4" fontId="0" fillId="0" borderId="70" xfId="0" applyNumberFormat="1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 shrinkToFit="1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shrinkToFit="1"/>
    </xf>
    <xf numFmtId="0" fontId="0" fillId="0" borderId="60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60" xfId="0" applyFont="1" applyBorder="1" applyAlignment="1" applyProtection="1">
      <alignment horizontal="center"/>
    </xf>
    <xf numFmtId="0" fontId="0" fillId="0" borderId="60" xfId="0" applyFont="1" applyBorder="1" applyAlignment="1" applyProtection="1">
      <alignment horizontal="center" vertical="center"/>
    </xf>
    <xf numFmtId="4" fontId="0" fillId="0" borderId="61" xfId="0" applyNumberFormat="1" applyFont="1" applyBorder="1" applyAlignment="1" applyProtection="1">
      <alignment horizontal="center" vertical="center"/>
    </xf>
    <xf numFmtId="4" fontId="0" fillId="0" borderId="62" xfId="0" applyNumberFormat="1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0" fontId="0" fillId="0" borderId="38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 textRotation="255" shrinkToFit="1"/>
    </xf>
    <xf numFmtId="0" fontId="0" fillId="0" borderId="58" xfId="0" applyFont="1" applyBorder="1" applyAlignment="1" applyProtection="1">
      <alignment horizontal="center" vertical="center" textRotation="255" shrinkToFit="1"/>
    </xf>
    <xf numFmtId="0" fontId="0" fillId="0" borderId="17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3"/>
  <sheetViews>
    <sheetView tabSelected="1" view="pageBreakPreview" zoomScale="75" zoomScaleNormal="75" zoomScaleSheetLayoutView="7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6" sqref="J6:J7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2.625" style="29" customWidth="1"/>
    <col min="13" max="16384" width="9" style="29"/>
  </cols>
  <sheetData>
    <row r="1" spans="1:12" ht="18.75" customHeight="1">
      <c r="A1" s="325" t="s">
        <v>205</v>
      </c>
      <c r="B1" s="325"/>
      <c r="C1" s="325"/>
      <c r="D1" s="325"/>
    </row>
    <row r="2" spans="1:12" ht="18.75">
      <c r="A2" s="326" t="s">
        <v>222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1:12" ht="13.5" customHeight="1" thickBot="1">
      <c r="A3" s="33"/>
      <c r="B3" s="1"/>
      <c r="C3" s="1"/>
      <c r="D3" s="1"/>
      <c r="E3" s="1"/>
      <c r="F3" s="1"/>
      <c r="G3" s="1"/>
      <c r="H3" s="1"/>
      <c r="I3" s="1"/>
      <c r="J3" s="327" t="s">
        <v>223</v>
      </c>
      <c r="K3" s="327"/>
    </row>
    <row r="4" spans="1:12" ht="15.75" customHeight="1">
      <c r="A4" s="328" t="s">
        <v>102</v>
      </c>
      <c r="B4" s="329"/>
      <c r="C4" s="334" t="s">
        <v>103</v>
      </c>
      <c r="D4" s="334"/>
      <c r="E4" s="336" t="s">
        <v>104</v>
      </c>
      <c r="F4" s="337"/>
      <c r="G4" s="337"/>
      <c r="H4" s="337"/>
      <c r="I4" s="338"/>
      <c r="J4" s="334" t="s">
        <v>37</v>
      </c>
      <c r="K4" s="312" t="s">
        <v>105</v>
      </c>
      <c r="L4" s="340" t="s">
        <v>38</v>
      </c>
    </row>
    <row r="5" spans="1:12" ht="6" customHeight="1">
      <c r="A5" s="330"/>
      <c r="B5" s="331"/>
      <c r="C5" s="335"/>
      <c r="D5" s="335"/>
      <c r="E5" s="343" t="s">
        <v>82</v>
      </c>
      <c r="F5" s="335" t="s">
        <v>83</v>
      </c>
      <c r="G5" s="335"/>
      <c r="H5" s="335"/>
      <c r="I5" s="335"/>
      <c r="J5" s="335"/>
      <c r="K5" s="339"/>
      <c r="L5" s="341"/>
    </row>
    <row r="6" spans="1:12" ht="14.25" customHeight="1">
      <c r="A6" s="330"/>
      <c r="B6" s="331"/>
      <c r="C6" s="346" t="s">
        <v>106</v>
      </c>
      <c r="D6" s="348" t="s">
        <v>107</v>
      </c>
      <c r="E6" s="344"/>
      <c r="F6" s="335"/>
      <c r="G6" s="335"/>
      <c r="H6" s="335"/>
      <c r="I6" s="335"/>
      <c r="J6" s="335" t="s">
        <v>108</v>
      </c>
      <c r="K6" s="335" t="s">
        <v>108</v>
      </c>
      <c r="L6" s="341"/>
    </row>
    <row r="7" spans="1:12" ht="36.75" customHeight="1" thickBot="1">
      <c r="A7" s="332"/>
      <c r="B7" s="333"/>
      <c r="C7" s="347"/>
      <c r="D7" s="349"/>
      <c r="E7" s="345"/>
      <c r="F7" s="351" t="s">
        <v>84</v>
      </c>
      <c r="G7" s="352"/>
      <c r="H7" s="217" t="s">
        <v>183</v>
      </c>
      <c r="I7" s="218" t="s">
        <v>110</v>
      </c>
      <c r="J7" s="350"/>
      <c r="K7" s="350"/>
      <c r="L7" s="342"/>
    </row>
    <row r="8" spans="1:12" ht="17.100000000000001" customHeight="1">
      <c r="A8" s="284" t="s">
        <v>124</v>
      </c>
      <c r="B8" s="305" t="s">
        <v>130</v>
      </c>
      <c r="C8" s="42" t="s">
        <v>85</v>
      </c>
      <c r="D8" s="36" t="s">
        <v>77</v>
      </c>
      <c r="E8" s="37">
        <v>0.15</v>
      </c>
      <c r="F8" s="45">
        <f>ROUND(I8/10000,2)</f>
        <v>0.15</v>
      </c>
      <c r="G8" s="38" t="s">
        <v>183</v>
      </c>
      <c r="H8" s="45">
        <f t="shared" ref="H8:H48" si="0">ROUND(I8/10000,2)</f>
        <v>0.15</v>
      </c>
      <c r="I8" s="197">
        <v>1500</v>
      </c>
      <c r="J8" s="20">
        <v>20468</v>
      </c>
      <c r="K8" s="2" t="s">
        <v>0</v>
      </c>
      <c r="L8" s="41"/>
    </row>
    <row r="9" spans="1:12" ht="17.100000000000001" customHeight="1">
      <c r="A9" s="284"/>
      <c r="B9" s="305"/>
      <c r="C9" s="42" t="s">
        <v>131</v>
      </c>
      <c r="D9" s="43" t="s">
        <v>132</v>
      </c>
      <c r="E9" s="44">
        <v>0.15</v>
      </c>
      <c r="F9" s="45">
        <v>0.15</v>
      </c>
      <c r="G9" s="46" t="s">
        <v>133</v>
      </c>
      <c r="H9" s="45">
        <f t="shared" si="0"/>
        <v>0.16</v>
      </c>
      <c r="I9" s="198">
        <v>1597</v>
      </c>
      <c r="J9" s="20">
        <v>20468</v>
      </c>
      <c r="K9" s="2" t="s">
        <v>0</v>
      </c>
      <c r="L9" s="41"/>
    </row>
    <row r="10" spans="1:12" ht="17.100000000000001" customHeight="1">
      <c r="A10" s="284"/>
      <c r="B10" s="305"/>
      <c r="C10" s="42" t="s">
        <v>134</v>
      </c>
      <c r="D10" s="43" t="s">
        <v>135</v>
      </c>
      <c r="E10" s="44">
        <v>0.36</v>
      </c>
      <c r="F10" s="45">
        <f>ROUND(I10/10000,2)</f>
        <v>0.36</v>
      </c>
      <c r="G10" s="46" t="s">
        <v>133</v>
      </c>
      <c r="H10" s="45">
        <f t="shared" si="0"/>
        <v>0.36</v>
      </c>
      <c r="I10" s="198">
        <v>3600</v>
      </c>
      <c r="J10" s="20">
        <v>26938</v>
      </c>
      <c r="K10" s="2" t="s">
        <v>0</v>
      </c>
      <c r="L10" s="41"/>
    </row>
    <row r="11" spans="1:12" ht="17.100000000000001" customHeight="1">
      <c r="A11" s="284"/>
      <c r="B11" s="305"/>
      <c r="C11" s="42" t="s">
        <v>136</v>
      </c>
      <c r="D11" s="319" t="s">
        <v>137</v>
      </c>
      <c r="E11" s="44">
        <v>0.48</v>
      </c>
      <c r="F11" s="45">
        <f t="shared" ref="F11:F17" si="1">ROUND(I11/10000,2)</f>
        <v>0.48</v>
      </c>
      <c r="G11" s="46" t="s">
        <v>133</v>
      </c>
      <c r="H11" s="45">
        <f t="shared" si="0"/>
        <v>0.48</v>
      </c>
      <c r="I11" s="198">
        <v>4800</v>
      </c>
      <c r="J11" s="20">
        <v>26938</v>
      </c>
      <c r="K11" s="2" t="s">
        <v>138</v>
      </c>
      <c r="L11" s="41"/>
    </row>
    <row r="12" spans="1:12" ht="17.100000000000001" customHeight="1">
      <c r="A12" s="284"/>
      <c r="B12" s="305"/>
      <c r="C12" s="42" t="s">
        <v>139</v>
      </c>
      <c r="D12" s="320"/>
      <c r="E12" s="44"/>
      <c r="F12" s="77">
        <v>8029</v>
      </c>
      <c r="G12" s="46" t="s">
        <v>140</v>
      </c>
      <c r="H12" s="45">
        <f t="shared" si="0"/>
        <v>0.8</v>
      </c>
      <c r="I12" s="198">
        <v>8029</v>
      </c>
      <c r="J12" s="20"/>
      <c r="K12" s="2"/>
      <c r="L12" s="41" t="s">
        <v>141</v>
      </c>
    </row>
    <row r="13" spans="1:12" ht="17.100000000000001" customHeight="1">
      <c r="A13" s="284"/>
      <c r="B13" s="305"/>
      <c r="C13" s="42" t="s">
        <v>142</v>
      </c>
      <c r="D13" s="43" t="s">
        <v>143</v>
      </c>
      <c r="E13" s="47">
        <v>0.46</v>
      </c>
      <c r="F13" s="45">
        <v>0.45</v>
      </c>
      <c r="G13" s="48" t="s">
        <v>133</v>
      </c>
      <c r="H13" s="45">
        <f t="shared" si="0"/>
        <v>0.46</v>
      </c>
      <c r="I13" s="198">
        <v>4560</v>
      </c>
      <c r="J13" s="20">
        <v>29403</v>
      </c>
      <c r="K13" s="2" t="s">
        <v>111</v>
      </c>
      <c r="L13" s="41"/>
    </row>
    <row r="14" spans="1:12" ht="17.100000000000001" customHeight="1">
      <c r="A14" s="284"/>
      <c r="B14" s="305"/>
      <c r="C14" s="42" t="s">
        <v>112</v>
      </c>
      <c r="D14" s="43" t="s">
        <v>113</v>
      </c>
      <c r="E14" s="44">
        <v>0.28000000000000003</v>
      </c>
      <c r="F14" s="45">
        <f t="shared" si="1"/>
        <v>0.28000000000000003</v>
      </c>
      <c r="G14" s="46" t="s">
        <v>109</v>
      </c>
      <c r="H14" s="45">
        <f t="shared" si="0"/>
        <v>0.28000000000000003</v>
      </c>
      <c r="I14" s="198">
        <v>2840</v>
      </c>
      <c r="J14" s="20">
        <v>29646</v>
      </c>
      <c r="K14" s="2" t="s">
        <v>2</v>
      </c>
      <c r="L14" s="41"/>
    </row>
    <row r="15" spans="1:12" ht="17.100000000000001" customHeight="1">
      <c r="A15" s="284"/>
      <c r="B15" s="305"/>
      <c r="C15" s="42" t="s">
        <v>3</v>
      </c>
      <c r="D15" s="43" t="s">
        <v>114</v>
      </c>
      <c r="E15" s="44">
        <v>0.13</v>
      </c>
      <c r="F15" s="45">
        <f t="shared" si="1"/>
        <v>0.13</v>
      </c>
      <c r="G15" s="46" t="s">
        <v>109</v>
      </c>
      <c r="H15" s="45">
        <f t="shared" si="0"/>
        <v>0.13</v>
      </c>
      <c r="I15" s="198">
        <v>1345</v>
      </c>
      <c r="J15" s="20">
        <v>29646</v>
      </c>
      <c r="K15" s="2" t="s">
        <v>4</v>
      </c>
      <c r="L15" s="41"/>
    </row>
    <row r="16" spans="1:12" ht="17.100000000000001" customHeight="1">
      <c r="A16" s="284"/>
      <c r="B16" s="305"/>
      <c r="C16" s="42" t="s">
        <v>5</v>
      </c>
      <c r="D16" s="43" t="s">
        <v>115</v>
      </c>
      <c r="E16" s="44">
        <v>0.2</v>
      </c>
      <c r="F16" s="45">
        <f t="shared" si="1"/>
        <v>0.2</v>
      </c>
      <c r="G16" s="46" t="s">
        <v>109</v>
      </c>
      <c r="H16" s="45">
        <f t="shared" si="0"/>
        <v>0.2</v>
      </c>
      <c r="I16" s="198">
        <v>1986</v>
      </c>
      <c r="J16" s="20">
        <v>29646</v>
      </c>
      <c r="K16" s="2" t="s">
        <v>6</v>
      </c>
      <c r="L16" s="41"/>
    </row>
    <row r="17" spans="1:12" ht="17.100000000000001" customHeight="1">
      <c r="A17" s="284"/>
      <c r="B17" s="305"/>
      <c r="C17" s="42" t="s">
        <v>7</v>
      </c>
      <c r="D17" s="43" t="s">
        <v>116</v>
      </c>
      <c r="E17" s="44">
        <v>0.23</v>
      </c>
      <c r="F17" s="45">
        <f t="shared" si="1"/>
        <v>0.23</v>
      </c>
      <c r="G17" s="46" t="s">
        <v>109</v>
      </c>
      <c r="H17" s="45">
        <f t="shared" si="0"/>
        <v>0.23</v>
      </c>
      <c r="I17" s="198">
        <v>2315</v>
      </c>
      <c r="J17" s="20">
        <v>29646</v>
      </c>
      <c r="K17" s="2" t="s">
        <v>8</v>
      </c>
      <c r="L17" s="41"/>
    </row>
    <row r="18" spans="1:12" ht="17.100000000000001" customHeight="1">
      <c r="A18" s="284"/>
      <c r="B18" s="305"/>
      <c r="C18" s="42" t="s">
        <v>9</v>
      </c>
      <c r="D18" s="43" t="s">
        <v>144</v>
      </c>
      <c r="E18" s="44">
        <v>0.17</v>
      </c>
      <c r="F18" s="45">
        <v>0.16</v>
      </c>
      <c r="G18" s="46" t="s">
        <v>145</v>
      </c>
      <c r="H18" s="45">
        <f t="shared" si="0"/>
        <v>0.17</v>
      </c>
      <c r="I18" s="198">
        <v>1682</v>
      </c>
      <c r="J18" s="20">
        <v>29646</v>
      </c>
      <c r="K18" s="2" t="s">
        <v>4</v>
      </c>
      <c r="L18" s="41"/>
    </row>
    <row r="19" spans="1:12" ht="17.100000000000001" customHeight="1">
      <c r="A19" s="284"/>
      <c r="B19" s="305"/>
      <c r="C19" s="49" t="s">
        <v>10</v>
      </c>
      <c r="D19" s="50" t="s">
        <v>146</v>
      </c>
      <c r="E19" s="51">
        <v>0.3</v>
      </c>
      <c r="F19" s="52">
        <v>0.28999999999999998</v>
      </c>
      <c r="G19" s="53" t="s">
        <v>145</v>
      </c>
      <c r="H19" s="52">
        <f t="shared" si="0"/>
        <v>0.3</v>
      </c>
      <c r="I19" s="199">
        <v>2968</v>
      </c>
      <c r="J19" s="54">
        <v>29860</v>
      </c>
      <c r="K19" s="55" t="s">
        <v>11</v>
      </c>
      <c r="L19" s="56"/>
    </row>
    <row r="20" spans="1:12" ht="17.100000000000001" customHeight="1">
      <c r="A20" s="284"/>
      <c r="B20" s="305"/>
      <c r="C20" s="57" t="s">
        <v>12</v>
      </c>
      <c r="D20" s="58" t="s">
        <v>146</v>
      </c>
      <c r="E20" s="59"/>
      <c r="F20" s="60">
        <f>ROUND(I20/10000,2)</f>
        <v>0.23</v>
      </c>
      <c r="G20" s="61" t="s">
        <v>145</v>
      </c>
      <c r="H20" s="60">
        <f t="shared" si="0"/>
        <v>0.23</v>
      </c>
      <c r="I20" s="200">
        <v>2300</v>
      </c>
      <c r="J20" s="62"/>
      <c r="K20" s="63" t="s">
        <v>13</v>
      </c>
      <c r="L20" s="64"/>
    </row>
    <row r="21" spans="1:12" ht="17.100000000000001" customHeight="1">
      <c r="A21" s="284"/>
      <c r="B21" s="305"/>
      <c r="C21" s="303" t="s">
        <v>41</v>
      </c>
      <c r="D21" s="304"/>
      <c r="E21" s="65"/>
      <c r="F21" s="66">
        <f>SUM(F19:F20)</f>
        <v>0.52</v>
      </c>
      <c r="G21" s="67"/>
      <c r="H21" s="66">
        <f>SUM(H19:H20)</f>
        <v>0.53</v>
      </c>
      <c r="I21" s="219">
        <f>SUM(I19:I20)</f>
        <v>5268</v>
      </c>
      <c r="J21" s="68"/>
      <c r="K21" s="69"/>
      <c r="L21" s="70"/>
    </row>
    <row r="22" spans="1:12" ht="17.100000000000001" customHeight="1">
      <c r="A22" s="284"/>
      <c r="B22" s="305"/>
      <c r="C22" s="42" t="s">
        <v>14</v>
      </c>
      <c r="D22" s="43" t="s">
        <v>147</v>
      </c>
      <c r="E22" s="44">
        <v>0.11</v>
      </c>
      <c r="F22" s="45">
        <f>ROUND(I22/10000,2)</f>
        <v>0.11</v>
      </c>
      <c r="G22" s="46" t="s">
        <v>145</v>
      </c>
      <c r="H22" s="45">
        <f t="shared" si="0"/>
        <v>0.11</v>
      </c>
      <c r="I22" s="198">
        <v>1139</v>
      </c>
      <c r="J22" s="20">
        <v>34611</v>
      </c>
      <c r="K22" s="2" t="s">
        <v>15</v>
      </c>
      <c r="L22" s="41"/>
    </row>
    <row r="23" spans="1:12" ht="17.100000000000001" customHeight="1">
      <c r="A23" s="284"/>
      <c r="B23" s="305"/>
      <c r="C23" s="42" t="s">
        <v>16</v>
      </c>
      <c r="D23" s="43" t="s">
        <v>148</v>
      </c>
      <c r="E23" s="44">
        <v>0.1</v>
      </c>
      <c r="F23" s="45">
        <f t="shared" ref="F23:F37" si="2">ROUND(I23/10000,2)</f>
        <v>0.1</v>
      </c>
      <c r="G23" s="46" t="s">
        <v>145</v>
      </c>
      <c r="H23" s="45">
        <f t="shared" si="0"/>
        <v>0.1</v>
      </c>
      <c r="I23" s="201">
        <v>1020.02</v>
      </c>
      <c r="J23" s="20">
        <v>34611</v>
      </c>
      <c r="K23" s="2" t="s">
        <v>15</v>
      </c>
      <c r="L23" s="41"/>
    </row>
    <row r="24" spans="1:12" ht="17.100000000000001" customHeight="1">
      <c r="A24" s="284"/>
      <c r="B24" s="305"/>
      <c r="C24" s="42" t="s">
        <v>17</v>
      </c>
      <c r="D24" s="43" t="s">
        <v>149</v>
      </c>
      <c r="E24" s="47">
        <v>0.57999999999999996</v>
      </c>
      <c r="F24" s="45">
        <v>0.56999999999999995</v>
      </c>
      <c r="G24" s="46" t="s">
        <v>145</v>
      </c>
      <c r="H24" s="45">
        <f t="shared" si="0"/>
        <v>0.57999999999999996</v>
      </c>
      <c r="I24" s="198">
        <v>5770</v>
      </c>
      <c r="J24" s="20">
        <v>34611</v>
      </c>
      <c r="K24" s="2" t="s">
        <v>15</v>
      </c>
      <c r="L24" s="41"/>
    </row>
    <row r="25" spans="1:12" ht="17.100000000000001" customHeight="1">
      <c r="A25" s="284"/>
      <c r="B25" s="305"/>
      <c r="C25" s="42" t="s">
        <v>18</v>
      </c>
      <c r="D25" s="43" t="s">
        <v>150</v>
      </c>
      <c r="E25" s="44">
        <v>0.1</v>
      </c>
      <c r="F25" s="45">
        <f t="shared" si="2"/>
        <v>0.1</v>
      </c>
      <c r="G25" s="46" t="s">
        <v>145</v>
      </c>
      <c r="H25" s="45">
        <f t="shared" si="0"/>
        <v>0.1</v>
      </c>
      <c r="I25" s="198">
        <v>998</v>
      </c>
      <c r="J25" s="20">
        <v>34611</v>
      </c>
      <c r="K25" s="2" t="s">
        <v>15</v>
      </c>
      <c r="L25" s="41"/>
    </row>
    <row r="26" spans="1:12" ht="17.100000000000001" customHeight="1">
      <c r="A26" s="284"/>
      <c r="B26" s="305"/>
      <c r="C26" s="42" t="s">
        <v>12</v>
      </c>
      <c r="D26" s="43" t="s">
        <v>151</v>
      </c>
      <c r="E26" s="44"/>
      <c r="F26" s="45">
        <f t="shared" si="2"/>
        <v>0.12</v>
      </c>
      <c r="G26" s="46" t="s">
        <v>145</v>
      </c>
      <c r="H26" s="45">
        <f t="shared" si="0"/>
        <v>0.12</v>
      </c>
      <c r="I26" s="198">
        <v>1224</v>
      </c>
      <c r="J26" s="20"/>
      <c r="K26" s="2" t="s">
        <v>13</v>
      </c>
      <c r="L26" s="41"/>
    </row>
    <row r="27" spans="1:12" ht="17.100000000000001" customHeight="1">
      <c r="A27" s="284"/>
      <c r="B27" s="305"/>
      <c r="C27" s="42" t="s">
        <v>12</v>
      </c>
      <c r="D27" s="43" t="s">
        <v>152</v>
      </c>
      <c r="E27" s="44"/>
      <c r="F27" s="45">
        <f t="shared" si="2"/>
        <v>0.21</v>
      </c>
      <c r="G27" s="46" t="s">
        <v>145</v>
      </c>
      <c r="H27" s="45">
        <f t="shared" si="0"/>
        <v>0.21</v>
      </c>
      <c r="I27" s="198">
        <v>2123</v>
      </c>
      <c r="J27" s="20"/>
      <c r="K27" s="2" t="s">
        <v>13</v>
      </c>
      <c r="L27" s="41"/>
    </row>
    <row r="28" spans="1:12" ht="17.100000000000001" customHeight="1">
      <c r="A28" s="284"/>
      <c r="B28" s="305"/>
      <c r="C28" s="35" t="s">
        <v>12</v>
      </c>
      <c r="D28" s="36" t="s">
        <v>153</v>
      </c>
      <c r="E28" s="37"/>
      <c r="F28" s="45">
        <f t="shared" si="2"/>
        <v>0.14000000000000001</v>
      </c>
      <c r="G28" s="46" t="s">
        <v>145</v>
      </c>
      <c r="H28" s="45">
        <f t="shared" si="0"/>
        <v>0.14000000000000001</v>
      </c>
      <c r="I28" s="197">
        <v>1440</v>
      </c>
      <c r="J28" s="39"/>
      <c r="K28" s="40" t="s">
        <v>19</v>
      </c>
      <c r="L28" s="41"/>
    </row>
    <row r="29" spans="1:12" ht="17.100000000000001" customHeight="1">
      <c r="A29" s="284"/>
      <c r="B29" s="305"/>
      <c r="C29" s="42" t="s">
        <v>12</v>
      </c>
      <c r="D29" s="43" t="s">
        <v>154</v>
      </c>
      <c r="E29" s="44"/>
      <c r="F29" s="45">
        <f t="shared" si="2"/>
        <v>0.13</v>
      </c>
      <c r="G29" s="46" t="s">
        <v>145</v>
      </c>
      <c r="H29" s="45">
        <f t="shared" si="0"/>
        <v>0.13</v>
      </c>
      <c r="I29" s="198">
        <v>1333</v>
      </c>
      <c r="J29" s="20"/>
      <c r="K29" s="2" t="s">
        <v>20</v>
      </c>
      <c r="L29" s="41"/>
    </row>
    <row r="30" spans="1:12" ht="17.100000000000001" customHeight="1">
      <c r="A30" s="284"/>
      <c r="B30" s="305"/>
      <c r="C30" s="42" t="s">
        <v>12</v>
      </c>
      <c r="D30" s="43" t="s">
        <v>39</v>
      </c>
      <c r="E30" s="44"/>
      <c r="F30" s="45">
        <f t="shared" si="2"/>
        <v>0.15</v>
      </c>
      <c r="G30" s="46" t="s">
        <v>145</v>
      </c>
      <c r="H30" s="45">
        <f t="shared" si="0"/>
        <v>0.15</v>
      </c>
      <c r="I30" s="198">
        <v>1491</v>
      </c>
      <c r="J30" s="20"/>
      <c r="K30" s="2" t="s">
        <v>21</v>
      </c>
      <c r="L30" s="41" t="s">
        <v>86</v>
      </c>
    </row>
    <row r="31" spans="1:12" ht="17.100000000000001" customHeight="1">
      <c r="A31" s="284"/>
      <c r="B31" s="305"/>
      <c r="C31" s="42" t="s">
        <v>12</v>
      </c>
      <c r="D31" s="43" t="s">
        <v>40</v>
      </c>
      <c r="E31" s="44"/>
      <c r="F31" s="45">
        <f t="shared" si="2"/>
        <v>0.11</v>
      </c>
      <c r="G31" s="46" t="s">
        <v>145</v>
      </c>
      <c r="H31" s="45">
        <f t="shared" si="0"/>
        <v>0.11</v>
      </c>
      <c r="I31" s="198">
        <v>1138</v>
      </c>
      <c r="J31" s="20"/>
      <c r="K31" s="2" t="s">
        <v>184</v>
      </c>
      <c r="L31" s="71"/>
    </row>
    <row r="32" spans="1:12" ht="17.100000000000001" customHeight="1">
      <c r="A32" s="284"/>
      <c r="B32" s="305"/>
      <c r="C32" s="42" t="s">
        <v>12</v>
      </c>
      <c r="D32" s="43" t="s">
        <v>36</v>
      </c>
      <c r="E32" s="44"/>
      <c r="F32" s="45">
        <f t="shared" si="2"/>
        <v>0.23</v>
      </c>
      <c r="G32" s="46" t="s">
        <v>145</v>
      </c>
      <c r="H32" s="45">
        <f t="shared" si="0"/>
        <v>0.23</v>
      </c>
      <c r="I32" s="198">
        <v>2302</v>
      </c>
      <c r="J32" s="20"/>
      <c r="K32" s="2" t="s">
        <v>155</v>
      </c>
      <c r="L32" s="71"/>
    </row>
    <row r="33" spans="1:12" ht="17.100000000000001" customHeight="1">
      <c r="A33" s="284"/>
      <c r="B33" s="305"/>
      <c r="C33" s="42" t="s">
        <v>12</v>
      </c>
      <c r="D33" s="43" t="s">
        <v>43</v>
      </c>
      <c r="E33" s="44"/>
      <c r="F33" s="45">
        <f t="shared" si="2"/>
        <v>0.2</v>
      </c>
      <c r="G33" s="46" t="s">
        <v>145</v>
      </c>
      <c r="H33" s="45">
        <f t="shared" si="0"/>
        <v>0.2</v>
      </c>
      <c r="I33" s="198">
        <v>2001</v>
      </c>
      <c r="J33" s="20"/>
      <c r="K33" s="2" t="s">
        <v>185</v>
      </c>
      <c r="L33" s="71"/>
    </row>
    <row r="34" spans="1:12" ht="17.100000000000001" customHeight="1">
      <c r="A34" s="284"/>
      <c r="B34" s="305"/>
      <c r="C34" s="42" t="s">
        <v>12</v>
      </c>
      <c r="D34" s="43" t="s">
        <v>46</v>
      </c>
      <c r="E34" s="44"/>
      <c r="F34" s="45">
        <f t="shared" si="2"/>
        <v>0.1</v>
      </c>
      <c r="G34" s="46" t="s">
        <v>145</v>
      </c>
      <c r="H34" s="45">
        <f t="shared" si="0"/>
        <v>0.1</v>
      </c>
      <c r="I34" s="198">
        <v>1000</v>
      </c>
      <c r="J34" s="20"/>
      <c r="K34" s="2" t="s">
        <v>156</v>
      </c>
      <c r="L34" s="71"/>
    </row>
    <row r="35" spans="1:12" ht="17.100000000000001" customHeight="1">
      <c r="A35" s="284"/>
      <c r="B35" s="305"/>
      <c r="C35" s="42" t="s">
        <v>12</v>
      </c>
      <c r="D35" s="72" t="s">
        <v>44</v>
      </c>
      <c r="E35" s="73"/>
      <c r="F35" s="45">
        <f t="shared" si="2"/>
        <v>0.1</v>
      </c>
      <c r="G35" s="46" t="s">
        <v>145</v>
      </c>
      <c r="H35" s="45">
        <f t="shared" si="0"/>
        <v>0.1</v>
      </c>
      <c r="I35" s="202">
        <v>1000</v>
      </c>
      <c r="J35" s="17"/>
      <c r="K35" s="2" t="s">
        <v>156</v>
      </c>
      <c r="L35" s="74"/>
    </row>
    <row r="36" spans="1:12" ht="17.100000000000001" customHeight="1">
      <c r="A36" s="284"/>
      <c r="B36" s="305"/>
      <c r="C36" s="42" t="s">
        <v>53</v>
      </c>
      <c r="D36" s="43" t="s">
        <v>47</v>
      </c>
      <c r="E36" s="44"/>
      <c r="F36" s="45">
        <f t="shared" si="2"/>
        <v>0.14000000000000001</v>
      </c>
      <c r="G36" s="46" t="s">
        <v>145</v>
      </c>
      <c r="H36" s="45">
        <f t="shared" si="0"/>
        <v>0.14000000000000001</v>
      </c>
      <c r="I36" s="198">
        <v>1400</v>
      </c>
      <c r="J36" s="20" t="s">
        <v>54</v>
      </c>
      <c r="K36" s="2" t="s">
        <v>186</v>
      </c>
      <c r="L36" s="71" t="s">
        <v>75</v>
      </c>
    </row>
    <row r="37" spans="1:12" ht="17.100000000000001" customHeight="1">
      <c r="A37" s="284"/>
      <c r="B37" s="305"/>
      <c r="C37" s="42" t="s">
        <v>55</v>
      </c>
      <c r="D37" s="43" t="s">
        <v>48</v>
      </c>
      <c r="E37" s="44"/>
      <c r="F37" s="45">
        <f t="shared" si="2"/>
        <v>0.12</v>
      </c>
      <c r="G37" s="46" t="s">
        <v>157</v>
      </c>
      <c r="H37" s="45">
        <f t="shared" si="0"/>
        <v>0.12</v>
      </c>
      <c r="I37" s="198">
        <v>1200</v>
      </c>
      <c r="J37" s="20" t="s">
        <v>56</v>
      </c>
      <c r="K37" s="2" t="s">
        <v>187</v>
      </c>
      <c r="L37" s="71" t="s">
        <v>75</v>
      </c>
    </row>
    <row r="38" spans="1:12" ht="17.100000000000001" customHeight="1">
      <c r="A38" s="284"/>
      <c r="B38" s="305"/>
      <c r="C38" s="42" t="s">
        <v>12</v>
      </c>
      <c r="D38" s="75" t="s">
        <v>78</v>
      </c>
      <c r="E38" s="76"/>
      <c r="F38" s="77">
        <v>360</v>
      </c>
      <c r="G38" s="46" t="s">
        <v>158</v>
      </c>
      <c r="H38" s="45">
        <f t="shared" si="0"/>
        <v>0.04</v>
      </c>
      <c r="I38" s="203">
        <v>360</v>
      </c>
      <c r="J38" s="78"/>
      <c r="K38" s="79" t="s">
        <v>213</v>
      </c>
      <c r="L38" s="80" t="s">
        <v>87</v>
      </c>
    </row>
    <row r="39" spans="1:12" ht="17.100000000000001" customHeight="1">
      <c r="A39" s="284"/>
      <c r="B39" s="305"/>
      <c r="C39" s="289" t="s">
        <v>159</v>
      </c>
      <c r="D39" s="321" t="s">
        <v>59</v>
      </c>
      <c r="E39" s="82"/>
      <c r="F39" s="52">
        <v>600.75</v>
      </c>
      <c r="G39" s="81" t="s">
        <v>158</v>
      </c>
      <c r="H39" s="52">
        <f t="shared" si="0"/>
        <v>0.06</v>
      </c>
      <c r="I39" s="83">
        <v>600.75</v>
      </c>
      <c r="J39" s="84"/>
      <c r="K39" s="85" t="s">
        <v>188</v>
      </c>
      <c r="L39" s="56" t="s">
        <v>125</v>
      </c>
    </row>
    <row r="40" spans="1:12" ht="17.100000000000001" customHeight="1">
      <c r="A40" s="284"/>
      <c r="B40" s="305"/>
      <c r="C40" s="290"/>
      <c r="D40" s="322"/>
      <c r="E40" s="87"/>
      <c r="F40" s="60">
        <v>395.58</v>
      </c>
      <c r="G40" s="86" t="s">
        <v>158</v>
      </c>
      <c r="H40" s="60">
        <f t="shared" si="0"/>
        <v>0.04</v>
      </c>
      <c r="I40" s="88">
        <v>395.58</v>
      </c>
      <c r="J40" s="89"/>
      <c r="K40" s="90" t="s">
        <v>160</v>
      </c>
      <c r="L40" s="64" t="s">
        <v>88</v>
      </c>
    </row>
    <row r="41" spans="1:12" ht="17.100000000000001" customHeight="1">
      <c r="A41" s="284"/>
      <c r="B41" s="305"/>
      <c r="C41" s="293" t="s">
        <v>41</v>
      </c>
      <c r="D41" s="294"/>
      <c r="E41" s="91"/>
      <c r="F41" s="66">
        <f>SUM(F39:F40)</f>
        <v>996.32999999999993</v>
      </c>
      <c r="G41" s="92" t="s">
        <v>161</v>
      </c>
      <c r="H41" s="66">
        <f t="shared" si="0"/>
        <v>0.1</v>
      </c>
      <c r="I41" s="93">
        <f>SUM(I39:I40)</f>
        <v>996.32999999999993</v>
      </c>
      <c r="J41" s="94"/>
      <c r="K41" s="95"/>
      <c r="L41" s="70"/>
    </row>
    <row r="42" spans="1:12" ht="17.100000000000001" customHeight="1">
      <c r="A42" s="284"/>
      <c r="B42" s="305"/>
      <c r="C42" s="42" t="s">
        <v>12</v>
      </c>
      <c r="D42" s="96" t="s">
        <v>89</v>
      </c>
      <c r="E42" s="97"/>
      <c r="F42" s="98">
        <v>1810</v>
      </c>
      <c r="G42" s="46" t="s">
        <v>161</v>
      </c>
      <c r="H42" s="99">
        <f t="shared" si="0"/>
        <v>0.18</v>
      </c>
      <c r="I42" s="100">
        <v>1810</v>
      </c>
      <c r="J42" s="101"/>
      <c r="K42" s="79" t="s">
        <v>189</v>
      </c>
      <c r="L42" s="102" t="s">
        <v>90</v>
      </c>
    </row>
    <row r="43" spans="1:12" ht="17.100000000000001" customHeight="1">
      <c r="A43" s="284"/>
      <c r="B43" s="305"/>
      <c r="C43" s="42" t="s">
        <v>12</v>
      </c>
      <c r="D43" s="43" t="s">
        <v>71</v>
      </c>
      <c r="E43" s="44"/>
      <c r="F43" s="98">
        <v>120</v>
      </c>
      <c r="G43" s="46" t="s">
        <v>161</v>
      </c>
      <c r="H43" s="103">
        <f t="shared" si="0"/>
        <v>0.01</v>
      </c>
      <c r="I43" s="198">
        <v>120</v>
      </c>
      <c r="J43" s="20"/>
      <c r="K43" s="79" t="s">
        <v>189</v>
      </c>
      <c r="L43" s="80" t="s">
        <v>91</v>
      </c>
    </row>
    <row r="44" spans="1:12" ht="17.100000000000001" customHeight="1">
      <c r="A44" s="284"/>
      <c r="B44" s="305"/>
      <c r="C44" s="42" t="s">
        <v>12</v>
      </c>
      <c r="D44" s="43" t="s">
        <v>50</v>
      </c>
      <c r="E44" s="44"/>
      <c r="F44" s="99">
        <v>1475.66</v>
      </c>
      <c r="G44" s="46" t="s">
        <v>161</v>
      </c>
      <c r="H44" s="103">
        <f t="shared" si="0"/>
        <v>0.15</v>
      </c>
      <c r="I44" s="201">
        <v>1475.66</v>
      </c>
      <c r="J44" s="20"/>
      <c r="K44" s="79" t="s">
        <v>189</v>
      </c>
      <c r="L44" s="71" t="s">
        <v>92</v>
      </c>
    </row>
    <row r="45" spans="1:12" ht="17.100000000000001" customHeight="1">
      <c r="A45" s="284"/>
      <c r="B45" s="305"/>
      <c r="C45" s="42" t="s">
        <v>12</v>
      </c>
      <c r="D45" s="36" t="s">
        <v>58</v>
      </c>
      <c r="E45" s="37"/>
      <c r="F45" s="99">
        <v>6900.52</v>
      </c>
      <c r="G45" s="46" t="s">
        <v>161</v>
      </c>
      <c r="H45" s="103">
        <f t="shared" si="0"/>
        <v>0.69</v>
      </c>
      <c r="I45" s="204">
        <v>6900.52</v>
      </c>
      <c r="J45" s="39"/>
      <c r="K45" s="79" t="s">
        <v>189</v>
      </c>
      <c r="L45" s="71" t="s">
        <v>93</v>
      </c>
    </row>
    <row r="46" spans="1:12" ht="17.100000000000001" customHeight="1">
      <c r="A46" s="284"/>
      <c r="B46" s="305"/>
      <c r="C46" s="42" t="s">
        <v>12</v>
      </c>
      <c r="D46" s="43" t="s">
        <v>73</v>
      </c>
      <c r="E46" s="44"/>
      <c r="F46" s="104">
        <v>770</v>
      </c>
      <c r="G46" s="46" t="s">
        <v>161</v>
      </c>
      <c r="H46" s="103">
        <f t="shared" si="0"/>
        <v>0.08</v>
      </c>
      <c r="I46" s="198">
        <v>770</v>
      </c>
      <c r="J46" s="20"/>
      <c r="K46" s="79" t="s">
        <v>189</v>
      </c>
      <c r="L46" s="71" t="s">
        <v>94</v>
      </c>
    </row>
    <row r="47" spans="1:12" ht="17.100000000000001" customHeight="1">
      <c r="A47" s="284"/>
      <c r="B47" s="305"/>
      <c r="C47" s="126" t="s">
        <v>162</v>
      </c>
      <c r="D47" s="72" t="s">
        <v>126</v>
      </c>
      <c r="E47" s="234"/>
      <c r="F47" s="235">
        <v>1139</v>
      </c>
      <c r="G47" s="53" t="s">
        <v>161</v>
      </c>
      <c r="H47" s="51">
        <f t="shared" si="0"/>
        <v>0.11</v>
      </c>
      <c r="I47" s="208">
        <v>1139</v>
      </c>
      <c r="J47" s="118"/>
      <c r="K47" s="225" t="s">
        <v>163</v>
      </c>
      <c r="L47" s="74"/>
    </row>
    <row r="48" spans="1:12" ht="17.100000000000001" customHeight="1">
      <c r="A48" s="284"/>
      <c r="B48" s="305"/>
      <c r="C48" s="323" t="s">
        <v>95</v>
      </c>
      <c r="D48" s="324"/>
      <c r="E48" s="249"/>
      <c r="F48" s="276">
        <v>1140</v>
      </c>
      <c r="G48" s="250" t="s">
        <v>110</v>
      </c>
      <c r="H48" s="277">
        <f t="shared" si="0"/>
        <v>0.11</v>
      </c>
      <c r="I48" s="278">
        <v>1140</v>
      </c>
      <c r="J48" s="279"/>
      <c r="K48" s="251" t="s">
        <v>164</v>
      </c>
      <c r="L48" s="125" t="s">
        <v>96</v>
      </c>
    </row>
    <row r="49" spans="1:12" ht="17.100000000000001" customHeight="1" thickBot="1">
      <c r="A49" s="284"/>
      <c r="B49" s="305"/>
      <c r="C49" s="178" t="s">
        <v>117</v>
      </c>
      <c r="D49" s="227" t="s">
        <v>127</v>
      </c>
      <c r="E49" s="180"/>
      <c r="F49" s="252">
        <v>510</v>
      </c>
      <c r="G49" s="182" t="s">
        <v>110</v>
      </c>
      <c r="H49" s="181">
        <f>ROUND(I49/10000,2)</f>
        <v>0.05</v>
      </c>
      <c r="I49" s="205">
        <v>510</v>
      </c>
      <c r="J49" s="183"/>
      <c r="K49" s="253" t="s">
        <v>164</v>
      </c>
      <c r="L49" s="228"/>
    </row>
    <row r="50" spans="1:12" ht="17.100000000000001" customHeight="1" thickTop="1" thickBot="1">
      <c r="A50" s="284"/>
      <c r="B50" s="306"/>
      <c r="C50" s="25" t="s">
        <v>41</v>
      </c>
      <c r="D50" s="229">
        <f>COUNTA(D8:D49)-1</f>
        <v>36</v>
      </c>
      <c r="E50" s="220">
        <f>SUM(E8:E49)</f>
        <v>3.8</v>
      </c>
      <c r="F50" s="220">
        <f>SUM(F8:F10,ROUND(F12/10000,2),F13:F18,F21,F22:F37,ROUND(F38/10000,2),ROUND(F41/10000,2),ROUND(SUM(F42:F46,F48:F49)/10000,2))</f>
        <v>7.4699999999999989</v>
      </c>
      <c r="G50" s="221" t="s">
        <v>109</v>
      </c>
      <c r="H50" s="220">
        <f>SUM(H8:H10,H12:H18,H21,H22:H38,H41,H42:H46,H48:H49)</f>
        <v>7.52</v>
      </c>
      <c r="I50" s="254">
        <f>SUM(I8:I10,I12:I18,I21,I22:I38,I41,I42:I46,I48:I49)</f>
        <v>75383.53</v>
      </c>
      <c r="J50" s="222"/>
      <c r="K50" s="223"/>
      <c r="L50" s="196"/>
    </row>
    <row r="51" spans="1:12" ht="17.100000000000001" customHeight="1">
      <c r="A51" s="284"/>
      <c r="B51" s="296" t="s">
        <v>22</v>
      </c>
      <c r="C51" s="299" t="s">
        <v>118</v>
      </c>
      <c r="D51" s="353" t="s">
        <v>119</v>
      </c>
      <c r="E51" s="355">
        <v>0.76</v>
      </c>
      <c r="F51" s="106">
        <v>0.5</v>
      </c>
      <c r="G51" s="107" t="s">
        <v>109</v>
      </c>
      <c r="H51" s="106">
        <v>0.5</v>
      </c>
      <c r="I51" s="206">
        <v>7623</v>
      </c>
      <c r="J51" s="108">
        <v>20806</v>
      </c>
      <c r="K51" s="109" t="s">
        <v>1</v>
      </c>
      <c r="L51" s="110"/>
    </row>
    <row r="52" spans="1:12" ht="17.100000000000001" customHeight="1">
      <c r="A52" s="284"/>
      <c r="B52" s="305"/>
      <c r="C52" s="358"/>
      <c r="D52" s="354"/>
      <c r="E52" s="356"/>
      <c r="F52" s="111">
        <v>0.1</v>
      </c>
      <c r="G52" s="61" t="s">
        <v>109</v>
      </c>
      <c r="H52" s="111">
        <v>0.1</v>
      </c>
      <c r="I52" s="207"/>
      <c r="J52" s="112"/>
      <c r="K52" s="113" t="s">
        <v>11</v>
      </c>
      <c r="L52" s="64"/>
    </row>
    <row r="53" spans="1:12" ht="17.100000000000001" customHeight="1">
      <c r="A53" s="284"/>
      <c r="B53" s="305"/>
      <c r="C53" s="358"/>
      <c r="D53" s="354"/>
      <c r="E53" s="356"/>
      <c r="F53" s="111">
        <v>0.16</v>
      </c>
      <c r="G53" s="61" t="s">
        <v>109</v>
      </c>
      <c r="H53" s="111">
        <v>0.16</v>
      </c>
      <c r="I53" s="207"/>
      <c r="J53" s="112"/>
      <c r="K53" s="113" t="s">
        <v>13</v>
      </c>
      <c r="L53" s="64"/>
    </row>
    <row r="54" spans="1:12" ht="17.100000000000001" customHeight="1">
      <c r="A54" s="284"/>
      <c r="B54" s="305"/>
      <c r="C54" s="303" t="s">
        <v>41</v>
      </c>
      <c r="D54" s="304"/>
      <c r="E54" s="114"/>
      <c r="F54" s="115">
        <f>SUM(F51:F53)</f>
        <v>0.76</v>
      </c>
      <c r="G54" s="67" t="s">
        <v>109</v>
      </c>
      <c r="H54" s="115">
        <f>SUM(H51:H53)</f>
        <v>0.76</v>
      </c>
      <c r="I54" s="219">
        <f>SUM(I51:I53)</f>
        <v>7623</v>
      </c>
      <c r="J54" s="68"/>
      <c r="K54" s="69"/>
      <c r="L54" s="70"/>
    </row>
    <row r="55" spans="1:12" ht="17.100000000000001" customHeight="1">
      <c r="A55" s="284"/>
      <c r="B55" s="305"/>
      <c r="C55" s="357" t="s">
        <v>120</v>
      </c>
      <c r="D55" s="310" t="s">
        <v>121</v>
      </c>
      <c r="E55" s="117">
        <v>1.7</v>
      </c>
      <c r="F55" s="51">
        <v>0.92</v>
      </c>
      <c r="G55" s="53" t="s">
        <v>109</v>
      </c>
      <c r="H55" s="51">
        <v>0.92</v>
      </c>
      <c r="I55" s="208">
        <v>9200</v>
      </c>
      <c r="J55" s="118">
        <v>28306</v>
      </c>
      <c r="K55" s="119" t="s">
        <v>8</v>
      </c>
      <c r="L55" s="56"/>
    </row>
    <row r="56" spans="1:12" ht="17.100000000000001" customHeight="1">
      <c r="A56" s="284"/>
      <c r="B56" s="305"/>
      <c r="C56" s="314"/>
      <c r="D56" s="311"/>
      <c r="E56" s="120"/>
      <c r="F56" s="111">
        <v>0.78</v>
      </c>
      <c r="G56" s="61" t="s">
        <v>109</v>
      </c>
      <c r="H56" s="111">
        <v>0.78</v>
      </c>
      <c r="I56" s="207">
        <v>7819</v>
      </c>
      <c r="J56" s="112"/>
      <c r="K56" s="113" t="s">
        <v>2</v>
      </c>
      <c r="L56" s="64"/>
    </row>
    <row r="57" spans="1:12" ht="17.100000000000001" customHeight="1">
      <c r="A57" s="284"/>
      <c r="B57" s="305"/>
      <c r="C57" s="303" t="s">
        <v>41</v>
      </c>
      <c r="D57" s="304"/>
      <c r="E57" s="65"/>
      <c r="F57" s="115">
        <f>SUM(F55:F56)</f>
        <v>1.7000000000000002</v>
      </c>
      <c r="G57" s="67" t="s">
        <v>109</v>
      </c>
      <c r="H57" s="115">
        <f>SUM(H55:H56)</f>
        <v>1.7000000000000002</v>
      </c>
      <c r="I57" s="219">
        <f>SUM(I55:I56)</f>
        <v>17019</v>
      </c>
      <c r="J57" s="68"/>
      <c r="K57" s="69"/>
      <c r="L57" s="70"/>
    </row>
    <row r="58" spans="1:12" ht="17.100000000000001" customHeight="1">
      <c r="A58" s="284"/>
      <c r="B58" s="305"/>
      <c r="C58" s="121" t="s">
        <v>12</v>
      </c>
      <c r="D58" s="50" t="s">
        <v>122</v>
      </c>
      <c r="E58" s="122"/>
      <c r="F58" s="51">
        <v>1.47</v>
      </c>
      <c r="G58" s="123" t="s">
        <v>109</v>
      </c>
      <c r="H58" s="51">
        <f>ROUND(I58/10000,2)</f>
        <v>1.48</v>
      </c>
      <c r="I58" s="199">
        <v>14780</v>
      </c>
      <c r="J58" s="54"/>
      <c r="K58" s="28" t="s">
        <v>123</v>
      </c>
      <c r="L58" s="56"/>
    </row>
    <row r="59" spans="1:12" ht="17.100000000000001" customHeight="1">
      <c r="A59" s="284"/>
      <c r="B59" s="305"/>
      <c r="C59" s="303" t="s">
        <v>95</v>
      </c>
      <c r="D59" s="304"/>
      <c r="E59" s="65"/>
      <c r="F59" s="115">
        <v>1.52</v>
      </c>
      <c r="G59" s="67" t="s">
        <v>109</v>
      </c>
      <c r="H59" s="115">
        <f>ROUND(I59/10000,2)</f>
        <v>1.52</v>
      </c>
      <c r="I59" s="219">
        <v>15243</v>
      </c>
      <c r="J59" s="68"/>
      <c r="K59" s="124" t="s">
        <v>214</v>
      </c>
      <c r="L59" s="125" t="s">
        <v>96</v>
      </c>
    </row>
    <row r="60" spans="1:12" ht="17.100000000000001" customHeight="1">
      <c r="A60" s="284"/>
      <c r="B60" s="305"/>
      <c r="C60" s="126" t="s">
        <v>12</v>
      </c>
      <c r="D60" s="127" t="s">
        <v>79</v>
      </c>
      <c r="E60" s="128"/>
      <c r="F60" s="98">
        <v>7632</v>
      </c>
      <c r="G60" s="129" t="s">
        <v>110</v>
      </c>
      <c r="H60" s="99">
        <f>ROUND(I60/10000,2)</f>
        <v>0.76</v>
      </c>
      <c r="I60" s="209">
        <v>7632</v>
      </c>
      <c r="J60" s="10"/>
      <c r="K60" s="10" t="s">
        <v>190</v>
      </c>
      <c r="L60" s="41" t="s">
        <v>75</v>
      </c>
    </row>
    <row r="61" spans="1:12" ht="17.100000000000001" customHeight="1">
      <c r="A61" s="284"/>
      <c r="B61" s="305"/>
      <c r="C61" s="42" t="s">
        <v>12</v>
      </c>
      <c r="D61" s="127" t="s">
        <v>51</v>
      </c>
      <c r="E61" s="128"/>
      <c r="F61" s="130">
        <v>10500</v>
      </c>
      <c r="G61" s="129" t="s">
        <v>158</v>
      </c>
      <c r="H61" s="131">
        <f>ROUND(I61/10000,2)</f>
        <v>1.05</v>
      </c>
      <c r="I61" s="209">
        <v>10500</v>
      </c>
      <c r="J61" s="10"/>
      <c r="K61" s="132" t="s">
        <v>191</v>
      </c>
      <c r="L61" s="41" t="s">
        <v>192</v>
      </c>
    </row>
    <row r="62" spans="1:12" ht="17.100000000000001" customHeight="1" thickBot="1">
      <c r="A62" s="284"/>
      <c r="B62" s="305"/>
      <c r="C62" s="126" t="s">
        <v>12</v>
      </c>
      <c r="D62" s="133" t="s">
        <v>52</v>
      </c>
      <c r="E62" s="134"/>
      <c r="F62" s="104">
        <v>14850</v>
      </c>
      <c r="G62" s="129" t="s">
        <v>158</v>
      </c>
      <c r="H62" s="103">
        <f>ROUND(I62/10000,2)</f>
        <v>1.49</v>
      </c>
      <c r="I62" s="210">
        <v>14850</v>
      </c>
      <c r="J62" s="135"/>
      <c r="K62" s="136" t="s">
        <v>191</v>
      </c>
      <c r="L62" s="71" t="s">
        <v>193</v>
      </c>
    </row>
    <row r="63" spans="1:12" ht="17.100000000000001" customHeight="1" thickTop="1" thickBot="1">
      <c r="A63" s="284"/>
      <c r="B63" s="306"/>
      <c r="C63" s="11" t="s">
        <v>41</v>
      </c>
      <c r="D63" s="4">
        <f>COUNTA(D51:D62)</f>
        <v>6</v>
      </c>
      <c r="E63" s="5">
        <f>SUM(E51:E62)</f>
        <v>2.46</v>
      </c>
      <c r="F63" s="5">
        <f>SUM(F54,F57,F59,ROUND(SUM(F60:F62)/10000,2))</f>
        <v>7.2799999999999994</v>
      </c>
      <c r="G63" s="6" t="s">
        <v>157</v>
      </c>
      <c r="H63" s="5">
        <f>SUM(H54,H57,H59,H60:H62)</f>
        <v>7.28</v>
      </c>
      <c r="I63" s="7">
        <f>SUM(I54,I57,I59,I60:I62)</f>
        <v>72867</v>
      </c>
      <c r="J63" s="8"/>
      <c r="K63" s="105"/>
      <c r="L63" s="9"/>
    </row>
    <row r="64" spans="1:12" ht="17.100000000000001" customHeight="1">
      <c r="A64" s="284"/>
      <c r="B64" s="296" t="s">
        <v>23</v>
      </c>
      <c r="C64" s="312" t="s">
        <v>165</v>
      </c>
      <c r="D64" s="315" t="s">
        <v>166</v>
      </c>
      <c r="E64" s="138">
        <v>4.9000000000000004</v>
      </c>
      <c r="F64" s="106">
        <v>3.3</v>
      </c>
      <c r="G64" s="107" t="s">
        <v>157</v>
      </c>
      <c r="H64" s="106">
        <v>3.3</v>
      </c>
      <c r="I64" s="206">
        <v>33000</v>
      </c>
      <c r="J64" s="108">
        <v>25881</v>
      </c>
      <c r="K64" s="109" t="s">
        <v>215</v>
      </c>
      <c r="L64" s="110"/>
    </row>
    <row r="65" spans="1:12" ht="17.100000000000001" customHeight="1">
      <c r="A65" s="284"/>
      <c r="B65" s="305"/>
      <c r="C65" s="313"/>
      <c r="D65" s="316"/>
      <c r="E65" s="73"/>
      <c r="F65" s="111">
        <v>0.5</v>
      </c>
      <c r="G65" s="61" t="s">
        <v>157</v>
      </c>
      <c r="H65" s="111">
        <v>0.5</v>
      </c>
      <c r="I65" s="207">
        <v>5000</v>
      </c>
      <c r="J65" s="112"/>
      <c r="K65" s="113" t="s">
        <v>24</v>
      </c>
      <c r="L65" s="64"/>
    </row>
    <row r="66" spans="1:12" ht="17.100000000000001" customHeight="1">
      <c r="A66" s="284"/>
      <c r="B66" s="305"/>
      <c r="C66" s="313"/>
      <c r="D66" s="316"/>
      <c r="E66" s="73"/>
      <c r="F66" s="111">
        <v>0.33</v>
      </c>
      <c r="G66" s="61" t="s">
        <v>157</v>
      </c>
      <c r="H66" s="111">
        <v>0.33</v>
      </c>
      <c r="I66" s="207">
        <v>3300</v>
      </c>
      <c r="J66" s="112"/>
      <c r="K66" s="113" t="s">
        <v>25</v>
      </c>
      <c r="L66" s="64"/>
    </row>
    <row r="67" spans="1:12" ht="17.100000000000001" customHeight="1">
      <c r="A67" s="284"/>
      <c r="B67" s="305"/>
      <c r="C67" s="313"/>
      <c r="D67" s="316"/>
      <c r="E67" s="73"/>
      <c r="F67" s="111">
        <v>0.2</v>
      </c>
      <c r="G67" s="61" t="s">
        <v>157</v>
      </c>
      <c r="H67" s="111">
        <v>0.2</v>
      </c>
      <c r="I67" s="207">
        <v>2000</v>
      </c>
      <c r="J67" s="112"/>
      <c r="K67" s="113" t="s">
        <v>26</v>
      </c>
      <c r="L67" s="64"/>
    </row>
    <row r="68" spans="1:12" ht="17.100000000000001" customHeight="1">
      <c r="A68" s="284"/>
      <c r="B68" s="305"/>
      <c r="C68" s="313"/>
      <c r="D68" s="316"/>
      <c r="E68" s="73"/>
      <c r="F68" s="111">
        <v>0.1</v>
      </c>
      <c r="G68" s="61" t="s">
        <v>157</v>
      </c>
      <c r="H68" s="111">
        <v>0.1</v>
      </c>
      <c r="I68" s="207">
        <v>1000</v>
      </c>
      <c r="J68" s="112"/>
      <c r="K68" s="113" t="s">
        <v>1</v>
      </c>
      <c r="L68" s="64"/>
    </row>
    <row r="69" spans="1:12" ht="17.100000000000001" customHeight="1">
      <c r="A69" s="284"/>
      <c r="B69" s="305"/>
      <c r="C69" s="314"/>
      <c r="D69" s="311"/>
      <c r="E69" s="139"/>
      <c r="F69" s="111">
        <v>7.0000000000000007E-2</v>
      </c>
      <c r="G69" s="61" t="s">
        <v>157</v>
      </c>
      <c r="H69" s="140">
        <v>7.0000000000000007E-2</v>
      </c>
      <c r="I69" s="211">
        <v>700</v>
      </c>
      <c r="J69" s="141"/>
      <c r="K69" s="142" t="s">
        <v>194</v>
      </c>
      <c r="L69" s="143"/>
    </row>
    <row r="70" spans="1:12" ht="17.100000000000001" customHeight="1">
      <c r="A70" s="284"/>
      <c r="B70" s="305"/>
      <c r="C70" s="317" t="s">
        <v>97</v>
      </c>
      <c r="D70" s="318"/>
      <c r="E70" s="144"/>
      <c r="F70" s="145"/>
      <c r="G70" s="145"/>
      <c r="H70" s="111">
        <f>I70/10000</f>
        <v>3.2800000000000003E-2</v>
      </c>
      <c r="I70" s="207">
        <v>328</v>
      </c>
      <c r="J70" s="112"/>
      <c r="K70" s="113" t="s">
        <v>167</v>
      </c>
      <c r="L70" s="64"/>
    </row>
    <row r="71" spans="1:12" ht="18.600000000000001" customHeight="1">
      <c r="A71" s="284"/>
      <c r="B71" s="305"/>
      <c r="C71" s="303" t="s">
        <v>41</v>
      </c>
      <c r="D71" s="304"/>
      <c r="E71" s="65"/>
      <c r="F71" s="115">
        <f>SUM(F64:F69)</f>
        <v>4.5</v>
      </c>
      <c r="G71" s="67" t="s">
        <v>133</v>
      </c>
      <c r="H71" s="115">
        <f>SUM(H64:H70)</f>
        <v>4.5327999999999999</v>
      </c>
      <c r="I71" s="219">
        <f>SUM(I64:I70)</f>
        <v>45328</v>
      </c>
      <c r="J71" s="68"/>
      <c r="K71" s="69" t="s">
        <v>167</v>
      </c>
      <c r="L71" s="70"/>
    </row>
    <row r="72" spans="1:12" ht="18.600000000000001" customHeight="1">
      <c r="A72" s="284"/>
      <c r="B72" s="305"/>
      <c r="C72" s="116" t="s">
        <v>12</v>
      </c>
      <c r="D72" s="146" t="s">
        <v>27</v>
      </c>
      <c r="E72" s="117"/>
      <c r="F72" s="147">
        <f>ROUND(I72/10000,2)</f>
        <v>4.7</v>
      </c>
      <c r="G72" s="148" t="s">
        <v>133</v>
      </c>
      <c r="H72" s="147">
        <f t="shared" ref="H72:H77" si="3">ROUND(I72/10000,2)</f>
        <v>4.7</v>
      </c>
      <c r="I72" s="212">
        <v>47000</v>
      </c>
      <c r="J72" s="149"/>
      <c r="K72" s="150" t="s">
        <v>28</v>
      </c>
      <c r="L72" s="41"/>
    </row>
    <row r="73" spans="1:12" ht="18.600000000000001" customHeight="1">
      <c r="A73" s="284"/>
      <c r="B73" s="305"/>
      <c r="C73" s="289" t="s">
        <v>168</v>
      </c>
      <c r="D73" s="291" t="s">
        <v>57</v>
      </c>
      <c r="E73" s="213">
        <v>2.2000000000000002</v>
      </c>
      <c r="F73" s="51">
        <f>ROUND(I73/10000,2)</f>
        <v>2.2000000000000002</v>
      </c>
      <c r="G73" s="81" t="s">
        <v>133</v>
      </c>
      <c r="H73" s="51">
        <f t="shared" si="3"/>
        <v>2.2000000000000002</v>
      </c>
      <c r="I73" s="151">
        <v>22000</v>
      </c>
      <c r="J73" s="84" t="s">
        <v>169</v>
      </c>
      <c r="K73" s="12" t="s">
        <v>195</v>
      </c>
      <c r="L73" s="56" t="s">
        <v>75</v>
      </c>
    </row>
    <row r="74" spans="1:12" ht="18.600000000000001" customHeight="1">
      <c r="A74" s="284"/>
      <c r="B74" s="305"/>
      <c r="C74" s="290"/>
      <c r="D74" s="292"/>
      <c r="E74" s="214">
        <v>4</v>
      </c>
      <c r="F74" s="152">
        <v>1</v>
      </c>
      <c r="G74" s="86" t="s">
        <v>157</v>
      </c>
      <c r="H74" s="152">
        <f t="shared" si="3"/>
        <v>1</v>
      </c>
      <c r="I74" s="153">
        <v>10000</v>
      </c>
      <c r="J74" s="89" t="s">
        <v>170</v>
      </c>
      <c r="K74" s="13" t="s">
        <v>196</v>
      </c>
      <c r="L74" s="64" t="s">
        <v>101</v>
      </c>
    </row>
    <row r="75" spans="1:12" ht="18.600000000000001" customHeight="1">
      <c r="A75" s="284"/>
      <c r="B75" s="305"/>
      <c r="C75" s="290"/>
      <c r="D75" s="292"/>
      <c r="E75" s="154"/>
      <c r="F75" s="152">
        <v>0.2</v>
      </c>
      <c r="G75" s="86" t="s">
        <v>157</v>
      </c>
      <c r="H75" s="152">
        <f t="shared" si="3"/>
        <v>0.2</v>
      </c>
      <c r="I75" s="153">
        <v>2000</v>
      </c>
      <c r="J75" s="89"/>
      <c r="K75" s="13" t="s">
        <v>197</v>
      </c>
      <c r="L75" s="64"/>
    </row>
    <row r="76" spans="1:12" ht="18.600000000000001" customHeight="1">
      <c r="A76" s="284"/>
      <c r="B76" s="305"/>
      <c r="C76" s="290"/>
      <c r="D76" s="292"/>
      <c r="E76" s="154"/>
      <c r="F76" s="152">
        <v>0.25</v>
      </c>
      <c r="G76" s="86" t="s">
        <v>157</v>
      </c>
      <c r="H76" s="152">
        <f t="shared" si="3"/>
        <v>0.25</v>
      </c>
      <c r="I76" s="153">
        <v>2500</v>
      </c>
      <c r="J76" s="89"/>
      <c r="K76" s="13" t="s">
        <v>198</v>
      </c>
      <c r="L76" s="64"/>
    </row>
    <row r="77" spans="1:12" ht="18.600000000000001" customHeight="1">
      <c r="A77" s="284"/>
      <c r="B77" s="305"/>
      <c r="C77" s="290"/>
      <c r="D77" s="292"/>
      <c r="E77" s="155"/>
      <c r="F77" s="152">
        <v>0.35</v>
      </c>
      <c r="G77" s="86" t="s">
        <v>157</v>
      </c>
      <c r="H77" s="152">
        <f t="shared" si="3"/>
        <v>0.35</v>
      </c>
      <c r="I77" s="153">
        <v>3500</v>
      </c>
      <c r="J77" s="89"/>
      <c r="K77" s="13" t="s">
        <v>216</v>
      </c>
      <c r="L77" s="64"/>
    </row>
    <row r="78" spans="1:12" ht="18.600000000000001" customHeight="1">
      <c r="A78" s="284"/>
      <c r="B78" s="305"/>
      <c r="C78" s="293" t="s">
        <v>41</v>
      </c>
      <c r="D78" s="294"/>
      <c r="E78" s="91"/>
      <c r="F78" s="236">
        <f>SUM(F73:F77)</f>
        <v>4</v>
      </c>
      <c r="G78" s="92" t="s">
        <v>157</v>
      </c>
      <c r="H78" s="236">
        <f>SUM(H73:H77)</f>
        <v>4</v>
      </c>
      <c r="I78" s="237">
        <f>SUM(I73:I77)</f>
        <v>40000</v>
      </c>
      <c r="J78" s="94"/>
      <c r="K78" s="238"/>
      <c r="L78" s="70"/>
    </row>
    <row r="79" spans="1:12" ht="18.600000000000001" customHeight="1" thickBot="1">
      <c r="A79" s="284"/>
      <c r="B79" s="305"/>
      <c r="C79" s="255" t="s">
        <v>159</v>
      </c>
      <c r="D79" s="256" t="s">
        <v>171</v>
      </c>
      <c r="E79" s="257"/>
      <c r="F79" s="258">
        <v>3.24</v>
      </c>
      <c r="G79" s="129" t="s">
        <v>109</v>
      </c>
      <c r="H79" s="258">
        <v>3.24</v>
      </c>
      <c r="I79" s="259">
        <v>32428</v>
      </c>
      <c r="J79" s="260"/>
      <c r="K79" s="261" t="s">
        <v>204</v>
      </c>
      <c r="L79" s="239"/>
    </row>
    <row r="80" spans="1:12" ht="18.600000000000001" customHeight="1" thickTop="1" thickBot="1">
      <c r="A80" s="295"/>
      <c r="B80" s="306"/>
      <c r="C80" s="11" t="s">
        <v>41</v>
      </c>
      <c r="D80" s="4">
        <f>COUNTA(D64:D79)</f>
        <v>4</v>
      </c>
      <c r="E80" s="5">
        <f>E64+E74</f>
        <v>8.9</v>
      </c>
      <c r="F80" s="5">
        <f>SUM(F71,F72,F78,F79,ROUND(SUM(F71,F72,F78,F79)/10000,2))</f>
        <v>16.439999999999998</v>
      </c>
      <c r="G80" s="6"/>
      <c r="H80" s="5">
        <f>SUM(H71,H72,H78,H79)</f>
        <v>16.472799999999999</v>
      </c>
      <c r="I80" s="7">
        <f>SUM(I71,I72,I78,I79)</f>
        <v>164756</v>
      </c>
      <c r="J80" s="8"/>
      <c r="K80" s="105"/>
      <c r="L80" s="9"/>
    </row>
    <row r="81" spans="1:12" ht="18.600000000000001" customHeight="1">
      <c r="A81" s="283" t="s">
        <v>42</v>
      </c>
      <c r="B81" s="296" t="s">
        <v>29</v>
      </c>
      <c r="C81" s="299" t="s">
        <v>172</v>
      </c>
      <c r="D81" s="301" t="s">
        <v>173</v>
      </c>
      <c r="E81" s="138">
        <v>26.6</v>
      </c>
      <c r="F81" s="106">
        <v>18.5</v>
      </c>
      <c r="G81" s="107" t="s">
        <v>157</v>
      </c>
      <c r="H81" s="106">
        <v>18.5</v>
      </c>
      <c r="I81" s="206">
        <v>185000</v>
      </c>
      <c r="J81" s="108">
        <v>33784</v>
      </c>
      <c r="K81" s="109" t="s">
        <v>30</v>
      </c>
      <c r="L81" s="110"/>
    </row>
    <row r="82" spans="1:12" ht="18.600000000000001" customHeight="1">
      <c r="A82" s="284"/>
      <c r="B82" s="297"/>
      <c r="C82" s="300"/>
      <c r="D82" s="302"/>
      <c r="E82" s="73"/>
      <c r="F82" s="111">
        <v>3.1</v>
      </c>
      <c r="G82" s="61" t="s">
        <v>157</v>
      </c>
      <c r="H82" s="111">
        <v>3.1</v>
      </c>
      <c r="I82" s="207">
        <v>31000</v>
      </c>
      <c r="J82" s="112"/>
      <c r="K82" s="113" t="s">
        <v>31</v>
      </c>
      <c r="L82" s="64"/>
    </row>
    <row r="83" spans="1:12" ht="18.600000000000001" customHeight="1">
      <c r="A83" s="284"/>
      <c r="B83" s="297"/>
      <c r="C83" s="300"/>
      <c r="D83" s="302"/>
      <c r="E83" s="120"/>
      <c r="F83" s="111">
        <v>5</v>
      </c>
      <c r="G83" s="61" t="s">
        <v>157</v>
      </c>
      <c r="H83" s="111">
        <v>5</v>
      </c>
      <c r="I83" s="207">
        <v>50000</v>
      </c>
      <c r="J83" s="112"/>
      <c r="K83" s="113" t="s">
        <v>32</v>
      </c>
      <c r="L83" s="64"/>
    </row>
    <row r="84" spans="1:12" ht="18.600000000000001" customHeight="1">
      <c r="A84" s="284"/>
      <c r="B84" s="297"/>
      <c r="C84" s="303" t="s">
        <v>41</v>
      </c>
      <c r="D84" s="304"/>
      <c r="E84" s="65"/>
      <c r="F84" s="115">
        <f>SUM(F81:F83)</f>
        <v>26.6</v>
      </c>
      <c r="G84" s="67" t="s">
        <v>157</v>
      </c>
      <c r="H84" s="115">
        <f>SUM(H81:H83)</f>
        <v>26.6</v>
      </c>
      <c r="I84" s="219">
        <f>SUM(I81:I83)</f>
        <v>266000</v>
      </c>
      <c r="J84" s="68"/>
      <c r="K84" s="69"/>
      <c r="L84" s="70"/>
    </row>
    <row r="85" spans="1:12" ht="18.600000000000001" customHeight="1">
      <c r="A85" s="284"/>
      <c r="B85" s="297"/>
      <c r="C85" s="116" t="s">
        <v>174</v>
      </c>
      <c r="D85" s="146" t="s">
        <v>175</v>
      </c>
      <c r="E85" s="117">
        <v>11.3</v>
      </c>
      <c r="F85" s="156">
        <v>10.029999999999999</v>
      </c>
      <c r="G85" s="148" t="s">
        <v>157</v>
      </c>
      <c r="H85" s="156">
        <v>10.029999999999999</v>
      </c>
      <c r="I85" s="212">
        <v>100306</v>
      </c>
      <c r="J85" s="149">
        <v>28824</v>
      </c>
      <c r="K85" s="150" t="s">
        <v>33</v>
      </c>
      <c r="L85" s="230" t="s">
        <v>128</v>
      </c>
    </row>
    <row r="86" spans="1:12" ht="18.600000000000001" customHeight="1" thickBot="1">
      <c r="A86" s="284"/>
      <c r="B86" s="297"/>
      <c r="C86" s="126"/>
      <c r="D86" s="72"/>
      <c r="E86" s="73"/>
      <c r="F86" s="168"/>
      <c r="G86" s="16"/>
      <c r="H86" s="168"/>
      <c r="I86" s="202"/>
      <c r="J86" s="17"/>
      <c r="K86" s="27"/>
      <c r="L86" s="231" t="s">
        <v>129</v>
      </c>
    </row>
    <row r="87" spans="1:12" ht="18.600000000000001" customHeight="1" thickTop="1" thickBot="1">
      <c r="A87" s="284"/>
      <c r="B87" s="298"/>
      <c r="C87" s="3" t="s">
        <v>41</v>
      </c>
      <c r="D87" s="4">
        <f>COUNTA(D81:D85)</f>
        <v>2</v>
      </c>
      <c r="E87" s="5">
        <f>SUM(E81:E85)</f>
        <v>37.900000000000006</v>
      </c>
      <c r="F87" s="5">
        <f>SUM(F84:F85)</f>
        <v>36.630000000000003</v>
      </c>
      <c r="G87" s="6"/>
      <c r="H87" s="5">
        <f>SUM(H84:H85)</f>
        <v>36.630000000000003</v>
      </c>
      <c r="I87" s="7">
        <f>SUM(I84:I85)</f>
        <v>366306</v>
      </c>
      <c r="J87" s="8"/>
      <c r="K87" s="105"/>
      <c r="L87" s="9"/>
    </row>
    <row r="88" spans="1:12" ht="18.600000000000001" customHeight="1">
      <c r="A88" s="284"/>
      <c r="B88" s="307" t="s">
        <v>98</v>
      </c>
      <c r="C88" s="34" t="s">
        <v>176</v>
      </c>
      <c r="D88" s="157" t="s">
        <v>210</v>
      </c>
      <c r="E88" s="158">
        <v>22.1</v>
      </c>
      <c r="F88" s="159">
        <f>ROUND(I88/10000,2)</f>
        <v>4.0999999999999996</v>
      </c>
      <c r="G88" s="137" t="s">
        <v>157</v>
      </c>
      <c r="H88" s="159">
        <f>ROUND(I88/10000,2)</f>
        <v>4.0999999999999996</v>
      </c>
      <c r="I88" s="241">
        <v>40974</v>
      </c>
      <c r="J88" s="232" t="s">
        <v>177</v>
      </c>
      <c r="K88" s="15" t="s">
        <v>178</v>
      </c>
      <c r="L88" s="160" t="s">
        <v>99</v>
      </c>
    </row>
    <row r="89" spans="1:12" ht="18.600000000000001" customHeight="1">
      <c r="A89" s="284"/>
      <c r="B89" s="308"/>
      <c r="C89" s="242"/>
      <c r="D89" s="72"/>
      <c r="E89" s="243"/>
      <c r="F89" s="244">
        <v>2.7</v>
      </c>
      <c r="G89" s="226" t="s">
        <v>157</v>
      </c>
      <c r="H89" s="244">
        <v>2.68</v>
      </c>
      <c r="I89" s="245">
        <v>26818</v>
      </c>
      <c r="J89" s="246"/>
      <c r="K89" s="17" t="s">
        <v>217</v>
      </c>
      <c r="L89" s="247" t="s">
        <v>179</v>
      </c>
    </row>
    <row r="90" spans="1:12" ht="18.600000000000001" customHeight="1">
      <c r="A90" s="284"/>
      <c r="B90" s="308"/>
      <c r="C90" s="264"/>
      <c r="D90" s="126"/>
      <c r="E90" s="72"/>
      <c r="F90" s="73">
        <v>2.8</v>
      </c>
      <c r="G90" s="226" t="s">
        <v>157</v>
      </c>
      <c r="H90" s="73">
        <v>2.85</v>
      </c>
      <c r="I90" s="245">
        <v>28471</v>
      </c>
      <c r="J90" s="265"/>
      <c r="K90" s="17" t="s">
        <v>218</v>
      </c>
      <c r="L90" s="247" t="s">
        <v>180</v>
      </c>
    </row>
    <row r="91" spans="1:12" ht="18.600000000000001" customHeight="1">
      <c r="A91" s="284"/>
      <c r="B91" s="308"/>
      <c r="C91" s="303" t="s">
        <v>41</v>
      </c>
      <c r="D91" s="304"/>
      <c r="E91" s="65"/>
      <c r="F91" s="115">
        <f>SUM(F88:F90)</f>
        <v>9.6</v>
      </c>
      <c r="G91" s="67" t="s">
        <v>109</v>
      </c>
      <c r="H91" s="115">
        <f>SUM(H88:H90)</f>
        <v>9.629999999999999</v>
      </c>
      <c r="I91" s="219">
        <f>SUM(I88:I90)</f>
        <v>96263</v>
      </c>
      <c r="J91" s="68"/>
      <c r="K91" s="69"/>
      <c r="L91" s="70"/>
    </row>
    <row r="92" spans="1:12" ht="18.600000000000001" customHeight="1">
      <c r="A92" s="284"/>
      <c r="B92" s="308"/>
      <c r="C92" s="359" t="s">
        <v>206</v>
      </c>
      <c r="D92" s="357" t="s">
        <v>211</v>
      </c>
      <c r="E92" s="310"/>
      <c r="F92" s="147">
        <f>ROUND(I92/10000,2)</f>
        <v>8.06</v>
      </c>
      <c r="G92" s="226" t="s">
        <v>207</v>
      </c>
      <c r="H92" s="147">
        <f>ROUND(I92/10000,2)</f>
        <v>8.06</v>
      </c>
      <c r="I92" s="268">
        <v>80600</v>
      </c>
      <c r="J92" s="265"/>
      <c r="K92" s="266" t="s">
        <v>208</v>
      </c>
      <c r="L92" s="267"/>
    </row>
    <row r="93" spans="1:12" ht="18.600000000000001" customHeight="1">
      <c r="A93" s="284"/>
      <c r="B93" s="308"/>
      <c r="C93" s="360"/>
      <c r="D93" s="313"/>
      <c r="E93" s="316"/>
      <c r="F93" s="272">
        <v>2192.6999999999998</v>
      </c>
      <c r="G93" s="269" t="s">
        <v>209</v>
      </c>
      <c r="H93" s="273">
        <f>ROUND(I93/10000,2)</f>
        <v>0.22</v>
      </c>
      <c r="I93" s="274">
        <v>2192.6999999999998</v>
      </c>
      <c r="J93" s="270"/>
      <c r="K93" s="275" t="s">
        <v>219</v>
      </c>
      <c r="L93" s="271"/>
    </row>
    <row r="94" spans="1:12" ht="18.600000000000001" customHeight="1" thickBot="1">
      <c r="A94" s="284"/>
      <c r="B94" s="308"/>
      <c r="C94" s="303" t="s">
        <v>41</v>
      </c>
      <c r="D94" s="304"/>
      <c r="E94" s="65"/>
      <c r="F94" s="115">
        <f>F92+H93</f>
        <v>8.2800000000000011</v>
      </c>
      <c r="G94" s="67" t="s">
        <v>109</v>
      </c>
      <c r="H94" s="115">
        <f>SUM(H92:H93)</f>
        <v>8.2800000000000011</v>
      </c>
      <c r="I94" s="219">
        <f>I92+I93</f>
        <v>82792.7</v>
      </c>
      <c r="J94" s="68"/>
      <c r="K94" s="69"/>
      <c r="L94" s="70"/>
    </row>
    <row r="95" spans="1:12" ht="15" thickTop="1" thickBot="1">
      <c r="A95" s="295"/>
      <c r="B95" s="309"/>
      <c r="C95" s="11" t="s">
        <v>41</v>
      </c>
      <c r="D95" s="161">
        <f>COUNTA(D88:D93)</f>
        <v>2</v>
      </c>
      <c r="E95" s="162">
        <f>E88</f>
        <v>22.1</v>
      </c>
      <c r="F95" s="162">
        <f>F91+F94</f>
        <v>17.880000000000003</v>
      </c>
      <c r="G95" s="163"/>
      <c r="H95" s="162">
        <f>H91+H94</f>
        <v>17.91</v>
      </c>
      <c r="I95" s="164">
        <f>I91+I94</f>
        <v>179055.7</v>
      </c>
      <c r="J95" s="14"/>
      <c r="K95" s="165"/>
      <c r="L95" s="9"/>
    </row>
    <row r="96" spans="1:12" ht="14.25" thickBot="1">
      <c r="A96" s="283" t="s">
        <v>34</v>
      </c>
      <c r="B96" s="296" t="s">
        <v>35</v>
      </c>
      <c r="C96" s="34" t="s">
        <v>12</v>
      </c>
      <c r="D96" s="157" t="s">
        <v>181</v>
      </c>
      <c r="E96" s="157"/>
      <c r="F96" s="159">
        <v>1.6</v>
      </c>
      <c r="G96" s="137" t="s">
        <v>157</v>
      </c>
      <c r="H96" s="159">
        <v>1.61</v>
      </c>
      <c r="I96" s="215">
        <v>16064.22</v>
      </c>
      <c r="J96" s="166"/>
      <c r="K96" s="15" t="s">
        <v>220</v>
      </c>
      <c r="L96" s="167"/>
    </row>
    <row r="97" spans="1:12" ht="13.5" customHeight="1" thickTop="1" thickBot="1">
      <c r="A97" s="295"/>
      <c r="B97" s="306"/>
      <c r="C97" s="11" t="s">
        <v>41</v>
      </c>
      <c r="D97" s="161">
        <f>COUNTA(D96:D96)</f>
        <v>1</v>
      </c>
      <c r="E97" s="162"/>
      <c r="F97" s="162">
        <f>SUM(F96:F96)</f>
        <v>1.6</v>
      </c>
      <c r="G97" s="163"/>
      <c r="H97" s="162">
        <f>SUM(H96:H96)</f>
        <v>1.61</v>
      </c>
      <c r="I97" s="164">
        <f>SUM(I96:I96)</f>
        <v>16064.22</v>
      </c>
      <c r="J97" s="14"/>
      <c r="K97" s="165"/>
      <c r="L97" s="9"/>
    </row>
    <row r="98" spans="1:12" ht="14.25" thickBot="1">
      <c r="A98" s="361" t="s">
        <v>80</v>
      </c>
      <c r="B98" s="296" t="s">
        <v>80</v>
      </c>
      <c r="C98" s="34" t="s">
        <v>12</v>
      </c>
      <c r="D98" s="72" t="s">
        <v>81</v>
      </c>
      <c r="E98" s="73"/>
      <c r="F98" s="168">
        <v>0.27</v>
      </c>
      <c r="G98" s="16" t="s">
        <v>183</v>
      </c>
      <c r="H98" s="168">
        <v>0.27</v>
      </c>
      <c r="I98" s="216">
        <v>2733.66</v>
      </c>
      <c r="J98" s="169"/>
      <c r="K98" s="17" t="s">
        <v>190</v>
      </c>
      <c r="L98" s="74"/>
    </row>
    <row r="99" spans="1:12" ht="15" thickTop="1" thickBot="1">
      <c r="A99" s="362"/>
      <c r="B99" s="363"/>
      <c r="C99" s="11" t="s">
        <v>41</v>
      </c>
      <c r="D99" s="161">
        <f>COUNTA(D98:D98)</f>
        <v>1</v>
      </c>
      <c r="E99" s="5"/>
      <c r="F99" s="5">
        <f>SUM(F98:F98)</f>
        <v>0.27</v>
      </c>
      <c r="G99" s="6"/>
      <c r="H99" s="5">
        <f>SUM(H98:H98)</f>
        <v>0.27</v>
      </c>
      <c r="I99" s="7">
        <f>SUM(I98:I98)</f>
        <v>2733.66</v>
      </c>
      <c r="J99" s="8"/>
      <c r="K99" s="105"/>
      <c r="L99" s="170"/>
    </row>
    <row r="100" spans="1:12" ht="15" thickTop="1" thickBot="1">
      <c r="A100" s="171"/>
      <c r="B100" s="172"/>
      <c r="C100" s="3" t="s">
        <v>45</v>
      </c>
      <c r="D100" s="161">
        <f>SUM(D50,D63,D80,D87,D95,D97,D99)</f>
        <v>52</v>
      </c>
      <c r="E100" s="162">
        <f>E50+E63+E80+E87+E97+E95+E99</f>
        <v>75.16</v>
      </c>
      <c r="F100" s="280">
        <f>F50+F63+F80+F87+F97+F95+F99</f>
        <v>87.569999999999979</v>
      </c>
      <c r="G100" s="163"/>
      <c r="H100" s="280">
        <f>H50+H63+H80+H87+H97+H95+H99</f>
        <v>87.692799999999991</v>
      </c>
      <c r="I100" s="281">
        <f>I50+I63+I80+I87+I97+I95+I99</f>
        <v>877166.11</v>
      </c>
      <c r="J100" s="14"/>
      <c r="K100" s="165"/>
      <c r="L100" s="9"/>
    </row>
    <row r="101" spans="1:12">
      <c r="A101" s="283" t="s">
        <v>100</v>
      </c>
      <c r="B101" s="286"/>
      <c r="C101" s="42"/>
      <c r="D101" s="18" t="s">
        <v>49</v>
      </c>
      <c r="E101" s="173"/>
      <c r="F101" s="103"/>
      <c r="G101" s="174"/>
      <c r="H101" s="103">
        <f t="shared" ref="H101:H113" si="4">ROUND(I101/10000,2)</f>
        <v>4.66</v>
      </c>
      <c r="I101" s="224">
        <v>46633</v>
      </c>
      <c r="J101" s="175"/>
      <c r="K101" s="19" t="s">
        <v>221</v>
      </c>
      <c r="L101" s="80" t="s">
        <v>76</v>
      </c>
    </row>
    <row r="102" spans="1:12">
      <c r="A102" s="284"/>
      <c r="B102" s="287"/>
      <c r="C102" s="42"/>
      <c r="D102" s="43" t="s">
        <v>60</v>
      </c>
      <c r="E102" s="44"/>
      <c r="F102" s="103"/>
      <c r="G102" s="46"/>
      <c r="H102" s="103">
        <f t="shared" si="4"/>
        <v>0.08</v>
      </c>
      <c r="I102" s="198">
        <v>810</v>
      </c>
      <c r="J102" s="20"/>
      <c r="K102" s="20" t="s">
        <v>199</v>
      </c>
      <c r="L102" s="80"/>
    </row>
    <row r="103" spans="1:12">
      <c r="A103" s="284"/>
      <c r="B103" s="287"/>
      <c r="C103" s="42"/>
      <c r="D103" s="43" t="s">
        <v>61</v>
      </c>
      <c r="E103" s="44"/>
      <c r="F103" s="103"/>
      <c r="G103" s="46"/>
      <c r="H103" s="103">
        <f t="shared" si="4"/>
        <v>7.0000000000000007E-2</v>
      </c>
      <c r="I103" s="198">
        <v>700</v>
      </c>
      <c r="J103" s="20"/>
      <c r="K103" s="20" t="s">
        <v>199</v>
      </c>
      <c r="L103" s="80"/>
    </row>
    <row r="104" spans="1:12">
      <c r="A104" s="284"/>
      <c r="B104" s="287"/>
      <c r="C104" s="42"/>
      <c r="D104" s="43" t="s">
        <v>62</v>
      </c>
      <c r="E104" s="44"/>
      <c r="F104" s="103"/>
      <c r="G104" s="46"/>
      <c r="H104" s="103">
        <f t="shared" si="4"/>
        <v>0.08</v>
      </c>
      <c r="I104" s="198">
        <v>750</v>
      </c>
      <c r="J104" s="20"/>
      <c r="K104" s="20" t="s">
        <v>199</v>
      </c>
      <c r="L104" s="80"/>
    </row>
    <row r="105" spans="1:12">
      <c r="A105" s="284"/>
      <c r="B105" s="287"/>
      <c r="C105" s="42"/>
      <c r="D105" s="43" t="s">
        <v>63</v>
      </c>
      <c r="E105" s="44"/>
      <c r="F105" s="103"/>
      <c r="G105" s="46"/>
      <c r="H105" s="103">
        <f t="shared" si="4"/>
        <v>0.13</v>
      </c>
      <c r="I105" s="198">
        <v>1300</v>
      </c>
      <c r="J105" s="20"/>
      <c r="K105" s="20" t="s">
        <v>200</v>
      </c>
      <c r="L105" s="80"/>
    </row>
    <row r="106" spans="1:12">
      <c r="A106" s="284"/>
      <c r="B106" s="287"/>
      <c r="C106" s="42"/>
      <c r="D106" s="43" t="s">
        <v>64</v>
      </c>
      <c r="E106" s="44"/>
      <c r="F106" s="103"/>
      <c r="G106" s="46"/>
      <c r="H106" s="103">
        <f t="shared" si="4"/>
        <v>0.5</v>
      </c>
      <c r="I106" s="198">
        <v>4953</v>
      </c>
      <c r="J106" s="20"/>
      <c r="K106" s="20" t="s">
        <v>201</v>
      </c>
      <c r="L106" s="80"/>
    </row>
    <row r="107" spans="1:12">
      <c r="A107" s="284"/>
      <c r="B107" s="287"/>
      <c r="C107" s="42"/>
      <c r="D107" s="43" t="s">
        <v>65</v>
      </c>
      <c r="E107" s="44"/>
      <c r="F107" s="103"/>
      <c r="G107" s="46"/>
      <c r="H107" s="103">
        <f t="shared" si="4"/>
        <v>0.24</v>
      </c>
      <c r="I107" s="198">
        <v>2446</v>
      </c>
      <c r="J107" s="20"/>
      <c r="K107" s="20" t="s">
        <v>201</v>
      </c>
      <c r="L107" s="80"/>
    </row>
    <row r="108" spans="1:12">
      <c r="A108" s="284"/>
      <c r="B108" s="287"/>
      <c r="C108" s="42"/>
      <c r="D108" s="43" t="s">
        <v>66</v>
      </c>
      <c r="E108" s="44"/>
      <c r="F108" s="103"/>
      <c r="G108" s="46"/>
      <c r="H108" s="103">
        <f t="shared" si="4"/>
        <v>0.12</v>
      </c>
      <c r="I108" s="198">
        <v>1165</v>
      </c>
      <c r="J108" s="20"/>
      <c r="K108" s="20" t="s">
        <v>202</v>
      </c>
      <c r="L108" s="80" t="s">
        <v>75</v>
      </c>
    </row>
    <row r="109" spans="1:12">
      <c r="A109" s="284"/>
      <c r="B109" s="287"/>
      <c r="C109" s="42"/>
      <c r="D109" s="43" t="s">
        <v>67</v>
      </c>
      <c r="E109" s="44"/>
      <c r="F109" s="103"/>
      <c r="G109" s="46"/>
      <c r="H109" s="103">
        <f t="shared" si="4"/>
        <v>0.13</v>
      </c>
      <c r="I109" s="198">
        <v>1319</v>
      </c>
      <c r="J109" s="20"/>
      <c r="K109" s="20" t="s">
        <v>202</v>
      </c>
      <c r="L109" s="80" t="s">
        <v>75</v>
      </c>
    </row>
    <row r="110" spans="1:12">
      <c r="A110" s="284"/>
      <c r="B110" s="287"/>
      <c r="C110" s="42"/>
      <c r="D110" s="43" t="s">
        <v>68</v>
      </c>
      <c r="E110" s="44"/>
      <c r="F110" s="103"/>
      <c r="G110" s="46"/>
      <c r="H110" s="103">
        <f t="shared" si="4"/>
        <v>0.5</v>
      </c>
      <c r="I110" s="198">
        <v>5000</v>
      </c>
      <c r="J110" s="20"/>
      <c r="K110" s="20" t="s">
        <v>203</v>
      </c>
      <c r="L110" s="176" t="s">
        <v>75</v>
      </c>
    </row>
    <row r="111" spans="1:12">
      <c r="A111" s="284"/>
      <c r="B111" s="287"/>
      <c r="C111" s="43"/>
      <c r="D111" s="43" t="s">
        <v>70</v>
      </c>
      <c r="E111" s="47"/>
      <c r="F111" s="103"/>
      <c r="G111" s="46"/>
      <c r="H111" s="103">
        <f t="shared" si="4"/>
        <v>1.38</v>
      </c>
      <c r="I111" s="198">
        <v>13800</v>
      </c>
      <c r="J111" s="2"/>
      <c r="K111" s="248"/>
      <c r="L111" s="21"/>
    </row>
    <row r="112" spans="1:12">
      <c r="A112" s="284"/>
      <c r="B112" s="287"/>
      <c r="C112" s="116"/>
      <c r="D112" s="43" t="s">
        <v>69</v>
      </c>
      <c r="E112" s="44"/>
      <c r="F112" s="103"/>
      <c r="G112" s="46"/>
      <c r="H112" s="103">
        <f t="shared" si="4"/>
        <v>0.17</v>
      </c>
      <c r="I112" s="198">
        <v>1694</v>
      </c>
      <c r="J112" s="20"/>
      <c r="K112" s="177"/>
      <c r="L112" s="176" t="s">
        <v>75</v>
      </c>
    </row>
    <row r="113" spans="1:12" ht="14.25" thickBot="1">
      <c r="A113" s="284"/>
      <c r="B113" s="287"/>
      <c r="C113" s="178"/>
      <c r="D113" s="179" t="s">
        <v>74</v>
      </c>
      <c r="E113" s="180"/>
      <c r="F113" s="181"/>
      <c r="G113" s="182"/>
      <c r="H113" s="181">
        <f t="shared" si="4"/>
        <v>0.11</v>
      </c>
      <c r="I113" s="205">
        <v>1077</v>
      </c>
      <c r="J113" s="183"/>
      <c r="K113" s="22" t="s">
        <v>182</v>
      </c>
      <c r="L113" s="184" t="s">
        <v>75</v>
      </c>
    </row>
    <row r="114" spans="1:12" ht="15" thickTop="1" thickBot="1">
      <c r="A114" s="285"/>
      <c r="B114" s="288"/>
      <c r="C114" s="23" t="s">
        <v>41</v>
      </c>
      <c r="D114" s="185">
        <f>COUNTA(D101:D113)</f>
        <v>13</v>
      </c>
      <c r="E114" s="186"/>
      <c r="F114" s="187"/>
      <c r="G114" s="188"/>
      <c r="H114" s="187">
        <f>SUM(H101:H113)</f>
        <v>8.17</v>
      </c>
      <c r="I114" s="189">
        <f>SUM(I101:I113)</f>
        <v>81647</v>
      </c>
      <c r="J114" s="24"/>
      <c r="K114" s="190"/>
      <c r="L114" s="191"/>
    </row>
    <row r="115" spans="1:12" ht="18" customHeight="1" thickTop="1" thickBot="1">
      <c r="A115" s="192"/>
      <c r="B115" s="240"/>
      <c r="C115" s="25" t="s">
        <v>72</v>
      </c>
      <c r="D115" s="233">
        <f>SUM(D100,D114)</f>
        <v>65</v>
      </c>
      <c r="E115" s="193">
        <f>E100+E114</f>
        <v>75.16</v>
      </c>
      <c r="F115" s="262">
        <f>F100+F114</f>
        <v>87.569999999999979</v>
      </c>
      <c r="G115" s="263"/>
      <c r="H115" s="262">
        <f>H100+H114</f>
        <v>95.862799999999993</v>
      </c>
      <c r="I115" s="282">
        <f>I100+I114</f>
        <v>958813.11</v>
      </c>
      <c r="J115" s="26"/>
      <c r="K115" s="194"/>
      <c r="L115" s="195"/>
    </row>
    <row r="116" spans="1:12" ht="18" customHeight="1"/>
    <row r="117" spans="1:12" ht="18" customHeight="1">
      <c r="C117" s="29" t="s">
        <v>212</v>
      </c>
      <c r="E117" s="30"/>
      <c r="F117" s="31"/>
      <c r="I117" s="29"/>
      <c r="J117" s="29"/>
    </row>
    <row r="118" spans="1:12" ht="18" customHeight="1">
      <c r="E118" s="30"/>
      <c r="F118" s="31"/>
      <c r="I118" s="29"/>
      <c r="J118" s="29"/>
    </row>
    <row r="119" spans="1:12" ht="18" customHeight="1">
      <c r="E119" s="30"/>
      <c r="F119" s="31"/>
      <c r="I119" s="29"/>
      <c r="J119" s="29"/>
    </row>
    <row r="120" spans="1:12" ht="18" customHeight="1">
      <c r="E120" s="30"/>
      <c r="F120" s="31"/>
      <c r="I120" s="29"/>
      <c r="J120" s="29"/>
    </row>
    <row r="121" spans="1:12" ht="18" customHeight="1">
      <c r="E121" s="30"/>
      <c r="F121" s="31"/>
      <c r="I121" s="29"/>
      <c r="J121" s="29"/>
    </row>
    <row r="122" spans="1:12" ht="18" customHeight="1"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>
      <c r="E146" s="30"/>
      <c r="F146" s="31"/>
      <c r="I146" s="29"/>
      <c r="J146" s="29"/>
    </row>
    <row r="147" spans="5:10">
      <c r="E147" s="30"/>
      <c r="F147" s="31"/>
      <c r="I147" s="29"/>
      <c r="J147" s="29"/>
    </row>
    <row r="148" spans="5:10">
      <c r="E148" s="30"/>
      <c r="F148" s="31"/>
      <c r="I148" s="29"/>
      <c r="J148" s="29"/>
    </row>
    <row r="149" spans="5:10">
      <c r="E149" s="30"/>
      <c r="F149" s="31"/>
      <c r="I149" s="29"/>
      <c r="J149" s="29"/>
    </row>
    <row r="150" spans="5:10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</sheetData>
  <mergeCells count="58">
    <mergeCell ref="D92:D93"/>
    <mergeCell ref="E92:E93"/>
    <mergeCell ref="C91:D91"/>
    <mergeCell ref="C94:D94"/>
    <mergeCell ref="A98:A99"/>
    <mergeCell ref="B98:B99"/>
    <mergeCell ref="D51:D53"/>
    <mergeCell ref="E51:E53"/>
    <mergeCell ref="C54:D54"/>
    <mergeCell ref="C55:C56"/>
    <mergeCell ref="A96:A97"/>
    <mergeCell ref="B96:B97"/>
    <mergeCell ref="C51:C53"/>
    <mergeCell ref="A8:A80"/>
    <mergeCell ref="B8:B50"/>
    <mergeCell ref="C92:C93"/>
    <mergeCell ref="L4:L7"/>
    <mergeCell ref="E5:E7"/>
    <mergeCell ref="F5:I6"/>
    <mergeCell ref="C6:C7"/>
    <mergeCell ref="D6:D7"/>
    <mergeCell ref="J6:J7"/>
    <mergeCell ref="K6:K7"/>
    <mergeCell ref="F7:G7"/>
    <mergeCell ref="A1:D1"/>
    <mergeCell ref="A2:K2"/>
    <mergeCell ref="J3:K3"/>
    <mergeCell ref="A4:B7"/>
    <mergeCell ref="C4:D5"/>
    <mergeCell ref="E4:I4"/>
    <mergeCell ref="J4:J5"/>
    <mergeCell ref="K4:K5"/>
    <mergeCell ref="D11:D12"/>
    <mergeCell ref="C21:D21"/>
    <mergeCell ref="C39:C40"/>
    <mergeCell ref="D39:D40"/>
    <mergeCell ref="C41:D41"/>
    <mergeCell ref="C48:D48"/>
    <mergeCell ref="B51:B63"/>
    <mergeCell ref="B88:B95"/>
    <mergeCell ref="D55:D56"/>
    <mergeCell ref="C59:D59"/>
    <mergeCell ref="B64:B80"/>
    <mergeCell ref="C64:C69"/>
    <mergeCell ref="D64:D69"/>
    <mergeCell ref="C70:D70"/>
    <mergeCell ref="C71:D71"/>
    <mergeCell ref="C57:D57"/>
    <mergeCell ref="A101:A114"/>
    <mergeCell ref="B101:B114"/>
    <mergeCell ref="C73:C77"/>
    <mergeCell ref="D73:D77"/>
    <mergeCell ref="C78:D78"/>
    <mergeCell ref="A81:A95"/>
    <mergeCell ref="B81:B87"/>
    <mergeCell ref="C81:C83"/>
    <mergeCell ref="D81:D83"/>
    <mergeCell ref="C84:D84"/>
  </mergeCells>
  <phoneticPr fontId="2"/>
  <dataValidations count="1">
    <dataValidation imeMode="on" allowBlank="1" showInputMessage="1" showErrorMessage="1" sqref="L1:L3 A112:L65536 M1:IV1048576"/>
  </dataValidations>
  <printOptions horizontalCentered="1"/>
  <pageMargins left="0.78740157480314965" right="0.59055118110236227" top="0.82677165354330717" bottom="0.86614173228346458" header="0.51181102362204722" footer="0.51181102362204722"/>
  <pageSetup paperSize="9" scale="69" fitToHeight="0" orientation="portrait" r:id="rId1"/>
  <headerFooter alignWithMargins="0"/>
  <rowBreaks count="1" manualBreakCount="1">
    <brk id="61" max="16383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18-18</vt:lpstr>
      <vt:lpstr>'18-18'!Print_Titles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2016-12-02T02:01:30Z</cp:lastPrinted>
  <dcterms:created xsi:type="dcterms:W3CDTF">2001-02-27T05:58:56Z</dcterms:created>
  <dcterms:modified xsi:type="dcterms:W3CDTF">2023-02-28T06:09:48Z</dcterms:modified>
</cp:coreProperties>
</file>